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Proyecto Rotaciones Lechería\Balance de C\"/>
    </mc:Choice>
  </mc:AlternateContent>
  <workbookProtection workbookAlgorithmName="SHA-512" workbookHashValue="vh/0k07V1lesP+ipS4g5ZatKoDO1tpc+FweGobd/lYm/lqxubjWsfIpC+PCT4a8PQp8wMYG366eP2ZdjB6N2TQ==" workbookSaltValue="Az67WVMtNI22MLrajEtPug==" workbookSpinCount="100000" lockStructure="1"/>
  <bookViews>
    <workbookView xWindow="0" yWindow="0" windowWidth="20490" windowHeight="7755" tabRatio="793"/>
  </bookViews>
  <sheets>
    <sheet name="Datos Carga" sheetId="3" r:id="rId1"/>
    <sheet name="Parametros" sheetId="2" state="hidden" r:id="rId2"/>
    <sheet name="Calculos" sheetId="1" state="hidden" r:id="rId3"/>
    <sheet name="Figura por cultivo" sheetId="6" r:id="rId4"/>
    <sheet name="Figura rotación" sheetId="7" r:id="rId5"/>
    <sheet name="Acerca" sheetId="8" r:id="rId6"/>
  </sheets>
  <definedNames>
    <definedName name="Clima">Parametros!$A$32:$A$34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H7" i="1" s="1"/>
  <c r="O14" i="1"/>
  <c r="G17" i="3"/>
  <c r="B8" i="1" l="1"/>
  <c r="B9" i="1"/>
  <c r="E9" i="1" s="1"/>
  <c r="B10" i="1"/>
  <c r="E10" i="1" s="1"/>
  <c r="B11" i="1"/>
  <c r="E11" i="1" s="1"/>
  <c r="D3" i="1"/>
  <c r="D4" i="1"/>
  <c r="D5" i="1"/>
  <c r="D6" i="1"/>
  <c r="D7" i="1"/>
  <c r="D8" i="1"/>
  <c r="D9" i="1"/>
  <c r="D10" i="1"/>
  <c r="D11" i="1"/>
  <c r="D2" i="1"/>
  <c r="B2" i="1"/>
  <c r="E2" i="1" l="1"/>
  <c r="H2" i="1"/>
  <c r="I2" i="1"/>
  <c r="E8" i="1"/>
  <c r="I8" i="1"/>
  <c r="H8" i="1"/>
  <c r="E7" i="1"/>
  <c r="I7" i="1"/>
  <c r="I10" i="1"/>
  <c r="T10" i="1" s="1"/>
  <c r="H10" i="1"/>
  <c r="S10" i="1" s="1"/>
  <c r="I9" i="1"/>
  <c r="H9" i="1"/>
  <c r="I11" i="1"/>
  <c r="H11" i="1"/>
  <c r="S11" i="1" s="1"/>
  <c r="J7" i="3"/>
  <c r="N10" i="1"/>
  <c r="C10" i="1"/>
  <c r="P10" i="1" s="1"/>
  <c r="G10" i="1"/>
  <c r="R10" i="1" s="1"/>
  <c r="N11" i="1"/>
  <c r="C11" i="1"/>
  <c r="P11" i="1" s="1"/>
  <c r="G11" i="1"/>
  <c r="R11" i="1" s="1"/>
  <c r="T11" i="1"/>
  <c r="N12" i="1"/>
  <c r="P12" i="1"/>
  <c r="R12" i="1"/>
  <c r="S12" i="1"/>
  <c r="T12" i="1"/>
  <c r="O12" i="1"/>
  <c r="O10" i="1" l="1"/>
  <c r="O11" i="1"/>
  <c r="J8" i="3"/>
  <c r="J9" i="3"/>
  <c r="J10" i="3"/>
  <c r="J11" i="3"/>
  <c r="J12" i="3"/>
  <c r="J13" i="3"/>
  <c r="C3" i="1" l="1"/>
  <c r="C4" i="1"/>
  <c r="C5" i="1"/>
  <c r="C6" i="1"/>
  <c r="C7" i="1"/>
  <c r="C8" i="1"/>
  <c r="C9" i="1"/>
  <c r="C2" i="1"/>
  <c r="G2" i="1"/>
  <c r="O2" i="1" l="1"/>
  <c r="P2" i="1"/>
  <c r="S9" i="1"/>
  <c r="P9" i="1"/>
  <c r="P8" i="1"/>
  <c r="P7" i="1"/>
  <c r="T9" i="1"/>
  <c r="S8" i="1"/>
  <c r="S7" i="1"/>
  <c r="T8" i="1"/>
  <c r="R2" i="1"/>
  <c r="T7" i="1"/>
  <c r="G9" i="1"/>
  <c r="R9" i="1" s="1"/>
  <c r="G8" i="1"/>
  <c r="R8" i="1" s="1"/>
  <c r="G7" i="1"/>
  <c r="R7" i="1" s="1"/>
  <c r="G4" i="1"/>
  <c r="R4" i="1" s="1"/>
  <c r="G5" i="1"/>
  <c r="R5" i="1" s="1"/>
  <c r="G3" i="1" l="1"/>
  <c r="R3" i="1" s="1"/>
  <c r="G6" i="1"/>
  <c r="R6" i="1" s="1"/>
  <c r="B6" i="1"/>
  <c r="N7" i="1"/>
  <c r="N8" i="1"/>
  <c r="N9" i="1"/>
  <c r="E6" i="1" l="1"/>
  <c r="P6" i="1" s="1"/>
  <c r="H6" i="1"/>
  <c r="I6" i="1"/>
  <c r="N6" i="1"/>
  <c r="U12" i="1"/>
  <c r="V12" i="1" s="1"/>
  <c r="O4" i="1"/>
  <c r="O5" i="1"/>
  <c r="O8" i="1"/>
  <c r="O7" i="1"/>
  <c r="O9" i="1"/>
  <c r="R14" i="1"/>
  <c r="O6" i="1" l="1"/>
  <c r="O3" i="1"/>
  <c r="B3" i="1" l="1"/>
  <c r="B4" i="1"/>
  <c r="B5" i="1"/>
  <c r="E5" i="1" s="1"/>
  <c r="P5" i="1" s="1"/>
  <c r="E4" i="1" l="1"/>
  <c r="P4" i="1" s="1"/>
  <c r="I4" i="1"/>
  <c r="T4" i="1" s="1"/>
  <c r="H4" i="1"/>
  <c r="S4" i="1" s="1"/>
  <c r="E3" i="1"/>
  <c r="P3" i="1" s="1"/>
  <c r="I3" i="1"/>
  <c r="T3" i="1" s="1"/>
  <c r="H3" i="1"/>
  <c r="S3" i="1" s="1"/>
  <c r="I5" i="1"/>
  <c r="T5" i="1" s="1"/>
  <c r="H5" i="1"/>
  <c r="S5" i="1" s="1"/>
  <c r="N4" i="1"/>
  <c r="N3" i="1"/>
  <c r="N5" i="1"/>
  <c r="N2" i="1"/>
  <c r="S2" i="1"/>
  <c r="T6" i="1"/>
  <c r="S6" i="1"/>
  <c r="P14" i="1" l="1"/>
  <c r="D24" i="2" s="1"/>
  <c r="T2" i="1"/>
  <c r="T14" i="1" s="1"/>
  <c r="S14" i="1"/>
  <c r="J10" i="1" l="1"/>
  <c r="J11" i="1"/>
  <c r="J4" i="1"/>
  <c r="U4" i="1" s="1"/>
  <c r="V4" i="1" s="1"/>
  <c r="J9" i="1"/>
  <c r="J6" i="1"/>
  <c r="U6" i="1" s="1"/>
  <c r="V6" i="1" s="1"/>
  <c r="J2" i="1"/>
  <c r="U2" i="1" s="1"/>
  <c r="V2" i="1" s="1"/>
  <c r="J3" i="1"/>
  <c r="J5" i="1"/>
  <c r="J8" i="1"/>
  <c r="U8" i="1" s="1"/>
  <c r="V8" i="1" s="1"/>
  <c r="J7" i="1"/>
  <c r="K7" i="1" s="1"/>
  <c r="K6" i="1"/>
  <c r="U11" i="1" l="1"/>
  <c r="V11" i="1" s="1"/>
  <c r="K11" i="1"/>
  <c r="K4" i="1"/>
  <c r="U10" i="1"/>
  <c r="V10" i="1" s="1"/>
  <c r="K10" i="1"/>
  <c r="U9" i="1"/>
  <c r="V9" i="1" s="1"/>
  <c r="K9" i="1"/>
  <c r="K2" i="1"/>
  <c r="U7" i="1"/>
  <c r="V7" i="1" s="1"/>
  <c r="K8" i="1"/>
  <c r="U5" i="1"/>
  <c r="V5" i="1" s="1"/>
  <c r="K5" i="1"/>
  <c r="U3" i="1"/>
  <c r="V3" i="1" s="1"/>
  <c r="K3" i="1"/>
  <c r="U14" i="1" l="1"/>
  <c r="V14" i="1" s="1"/>
</calcChain>
</file>

<file path=xl/sharedStrings.xml><?xml version="1.0" encoding="utf-8"?>
<sst xmlns="http://schemas.openxmlformats.org/spreadsheetml/2006/main" count="101" uniqueCount="77">
  <si>
    <t>Graminea de invierno anual</t>
  </si>
  <si>
    <t>Aportes</t>
  </si>
  <si>
    <t>S/R</t>
  </si>
  <si>
    <t>Periodo</t>
  </si>
  <si>
    <t>Producción</t>
  </si>
  <si>
    <t>Fin</t>
  </si>
  <si>
    <t>Sp</t>
  </si>
  <si>
    <t>Ss</t>
  </si>
  <si>
    <t>Sr</t>
  </si>
  <si>
    <t>Se</t>
  </si>
  <si>
    <t>Exudados</t>
  </si>
  <si>
    <t>Excretas</t>
  </si>
  <si>
    <t>Tipo establecimiento</t>
  </si>
  <si>
    <t>Suplementacion</t>
  </si>
  <si>
    <t>Parcela</t>
  </si>
  <si>
    <t>Encierre</t>
  </si>
  <si>
    <t>Lugar</t>
  </si>
  <si>
    <t>kg MS/cab</t>
  </si>
  <si>
    <t>cab/ha</t>
  </si>
  <si>
    <t>Codigo</t>
  </si>
  <si>
    <t>% Sup</t>
  </si>
  <si>
    <t>Total</t>
  </si>
  <si>
    <t xml:space="preserve">Superficie </t>
  </si>
  <si>
    <t>has</t>
  </si>
  <si>
    <t>Promedio rotación</t>
  </si>
  <si>
    <t>Excetas kg C/ha</t>
  </si>
  <si>
    <t>Sistema</t>
  </si>
  <si>
    <t>Pastoreo</t>
  </si>
  <si>
    <t>Confinado</t>
  </si>
  <si>
    <t>Silo Maíz</t>
  </si>
  <si>
    <t>Cultivo</t>
  </si>
  <si>
    <t>Implantación</t>
  </si>
  <si>
    <t>Pastizal templado</t>
  </si>
  <si>
    <t>Pastizal tropical</t>
  </si>
  <si>
    <t>Past. Leguminosa</t>
  </si>
  <si>
    <t>Past. Graminea</t>
  </si>
  <si>
    <t>Past. Consociada</t>
  </si>
  <si>
    <t>Past. LeguminosaProducción</t>
  </si>
  <si>
    <t>Past. LeguminosaFin</t>
  </si>
  <si>
    <t>Past. GramineaProducción</t>
  </si>
  <si>
    <t>Past. GramineaFin</t>
  </si>
  <si>
    <t>Superficie (ha)</t>
  </si>
  <si>
    <t>Pasto cosechado (kg MS/ha)</t>
  </si>
  <si>
    <t>Digestibilidad (%MS)</t>
  </si>
  <si>
    <t>Past. LeguminosaImplantación</t>
  </si>
  <si>
    <t>Recurso</t>
  </si>
  <si>
    <t>Total (kg C)</t>
  </si>
  <si>
    <t>Excretado (kg C)</t>
  </si>
  <si>
    <t>Consumido (kg C)</t>
  </si>
  <si>
    <t>Aérea</t>
  </si>
  <si>
    <t>Raíces</t>
  </si>
  <si>
    <t>Suplementación</t>
  </si>
  <si>
    <t>Carne</t>
  </si>
  <si>
    <t>Leche</t>
  </si>
  <si>
    <t>Tipo de Producción</t>
  </si>
  <si>
    <t>Ef. cosecha</t>
  </si>
  <si>
    <t>Prod. aérea (kg MS/ha)</t>
  </si>
  <si>
    <t xml:space="preserve">Sistema </t>
  </si>
  <si>
    <t>Past. GramineaImplantación</t>
  </si>
  <si>
    <t>Excretado (kg C/ha)</t>
  </si>
  <si>
    <t>Consumido (kg C/ha)</t>
  </si>
  <si>
    <t>Asociación Argentina de Consorcios Regionales de Experimentación Agrícola</t>
  </si>
  <si>
    <t>Sarmiento 1236 (C1041AAZ)</t>
  </si>
  <si>
    <t>Buenos Aires - Argentina</t>
  </si>
  <si>
    <t>www.crea.org.ar</t>
  </si>
  <si>
    <t>Proyecto Rotaciones en Tambo</t>
  </si>
  <si>
    <t>Área de Lechería CREA</t>
  </si>
  <si>
    <t>Estado</t>
  </si>
  <si>
    <t>Herramienta para el calculo de aporte de carbono de forrajeras</t>
  </si>
  <si>
    <t xml:space="preserve">Este modelo permite estimar los aportes (entradas) de carbono al suelo de distintas forrajeras y bajo distitos manejos. Esta información es fundamental para realizar los balances de entradas y salidas de carbono del suelo. </t>
  </si>
  <si>
    <t>Carga animal</t>
  </si>
  <si>
    <t>*puede ser mayor a la superficie del establecimiento si se realizan dobles cultivos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</si>
  <si>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*</t>
    </r>
  </si>
  <si>
    <t>Past. ConsociadaImplantación</t>
  </si>
  <si>
    <t>Past. ConsociadaProducción</t>
  </si>
  <si>
    <t>Past. ConsociadaFin</t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</si>
  <si>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Gonzalo Berhongaray (Ing. Agr.; MSc.; PhD)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</si>
</sst>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 applyFont="1" applyFill="1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0" borderId="2" xfId="0" applyBorder="1"/>
    <xf numFmtId="0" fontId="0" fillId="3" borderId="9" xfId="0" applyFill="1" applyBorder="1"/>
    <xf numFmtId="0" fontId="2" fillId="3" borderId="0" xfId="0" applyFont="1" applyFill="1" applyBorder="1"/>
    <xf numFmtId="0" fontId="0" fillId="4" borderId="0" xfId="0" applyFill="1"/>
    <xf numFmtId="0" fontId="1" fillId="3" borderId="0" xfId="0" applyFont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 wrapText="1"/>
    </xf>
    <xf numFmtId="0" fontId="2" fillId="3" borderId="1" xfId="0" applyFont="1" applyFill="1" applyBorder="1"/>
    <xf numFmtId="0" fontId="4" fillId="3" borderId="0" xfId="0" applyFont="1" applyFill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5" fillId="3" borderId="0" xfId="0" applyFont="1" applyFill="1"/>
    <xf numFmtId="0" fontId="4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Parametros!$E$39:$E$49</c:f>
              <c:numCache>
                <c:formatCode>General</c:formatCode>
                <c:ptCount val="11"/>
              </c:numCache>
            </c:numRef>
          </c:xVal>
          <c:yVal>
            <c:numRef>
              <c:f>Parametros!$F$39:$F$49</c:f>
              <c:numCache>
                <c:formatCode>General</c:formatCode>
                <c:ptCount val="11"/>
              </c:numCache>
            </c:numRef>
          </c:yVal>
          <c:smooth val="0"/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Parametros!$E$39:$E$49</c:f>
              <c:numCache>
                <c:formatCode>General</c:formatCode>
                <c:ptCount val="11"/>
              </c:numCache>
            </c:numRef>
          </c:xVal>
          <c:yVal>
            <c:numRef>
              <c:f>Parametros!$H$39:$H$49</c:f>
              <c:numCache>
                <c:formatCode>General</c:formatCode>
                <c:ptCount val="11"/>
              </c:numCache>
            </c:numRef>
          </c:yVal>
          <c:smooth val="0"/>
        </c:ser>
        <c:ser>
          <c:idx val="0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20113385826771654"/>
                  <c:y val="-4.86067366579177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</c:trendlineLbl>
          </c:trendline>
          <c:xVal>
            <c:numRef>
              <c:f>Parametros!$E$39:$E$49</c:f>
              <c:numCache>
                <c:formatCode>General</c:formatCode>
                <c:ptCount val="11"/>
              </c:numCache>
            </c:numRef>
          </c:xVal>
          <c:yVal>
            <c:numRef>
              <c:f>Parametros!$G$39:$G$49</c:f>
              <c:numCache>
                <c:formatCode>General</c:formatCode>
                <c:ptCount val="1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89965680"/>
        <c:axId val="-1489968944"/>
      </c:scatterChart>
      <c:valAx>
        <c:axId val="-14899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8944"/>
        <c:crosses val="autoZero"/>
        <c:crossBetween val="midCat"/>
      </c:valAx>
      <c:valAx>
        <c:axId val="-148996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5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9947951348108"/>
          <c:y val="2.8336737719500543E-2"/>
          <c:w val="0.69362380348019426"/>
          <c:h val="0.726141567746620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Calculos!$G$1</c:f>
              <c:strCache>
                <c:ptCount val="1"/>
                <c:pt idx="0">
                  <c:v>Aérea</c:v>
                </c:pt>
              </c:strCache>
            </c:strRef>
          </c:tx>
          <c:spPr>
            <a:solidFill>
              <a:srgbClr val="339966"/>
            </a:solidFill>
            <a:ln>
              <a:noFill/>
            </a:ln>
            <a:effectLst/>
          </c:spPr>
          <c:invertIfNegative val="0"/>
          <c:cat>
            <c:strRef>
              <c:f>Calculos!$B$2:$B$11</c:f>
              <c:strCache>
                <c:ptCount val="7"/>
                <c:pt idx="0">
                  <c:v>Past. ConsociadaImplantación</c:v>
                </c:pt>
                <c:pt idx="1">
                  <c:v>Past. GramineaProducción</c:v>
                </c:pt>
                <c:pt idx="2">
                  <c:v>Past. ConsociadaFin</c:v>
                </c:pt>
                <c:pt idx="3">
                  <c:v>Silo Maíz</c:v>
                </c:pt>
                <c:pt idx="4">
                  <c:v>Graminea de invierno anual</c:v>
                </c:pt>
                <c:pt idx="5">
                  <c:v>Silo Maíz</c:v>
                </c:pt>
                <c:pt idx="6">
                  <c:v>Pastizal templado</c:v>
                </c:pt>
              </c:strCache>
            </c:strRef>
          </c:cat>
          <c:val>
            <c:numRef>
              <c:f>Calculos!$G$2:$G$11</c:f>
              <c:numCache>
                <c:formatCode>0</c:formatCode>
                <c:ptCount val="10"/>
                <c:pt idx="0">
                  <c:v>787.5</c:v>
                </c:pt>
                <c:pt idx="1">
                  <c:v>2362.5</c:v>
                </c:pt>
                <c:pt idx="2">
                  <c:v>1575</c:v>
                </c:pt>
                <c:pt idx="3">
                  <c:v>675.00000000000011</c:v>
                </c:pt>
                <c:pt idx="4">
                  <c:v>270.00000000000028</c:v>
                </c:pt>
                <c:pt idx="5">
                  <c:v>900</c:v>
                </c:pt>
                <c:pt idx="6">
                  <c:v>1800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Calculos!$H$1</c:f>
              <c:strCache>
                <c:ptCount val="1"/>
                <c:pt idx="0">
                  <c:v>Raíces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Calculos!$B$2:$B$11</c:f>
              <c:strCache>
                <c:ptCount val="7"/>
                <c:pt idx="0">
                  <c:v>Past. ConsociadaImplantación</c:v>
                </c:pt>
                <c:pt idx="1">
                  <c:v>Past. GramineaProducción</c:v>
                </c:pt>
                <c:pt idx="2">
                  <c:v>Past. ConsociadaFin</c:v>
                </c:pt>
                <c:pt idx="3">
                  <c:v>Silo Maíz</c:v>
                </c:pt>
                <c:pt idx="4">
                  <c:v>Graminea de invierno anual</c:v>
                </c:pt>
                <c:pt idx="5">
                  <c:v>Silo Maíz</c:v>
                </c:pt>
                <c:pt idx="6">
                  <c:v>Pastizal templado</c:v>
                </c:pt>
              </c:strCache>
            </c:strRef>
          </c:cat>
          <c:val>
            <c:numRef>
              <c:f>Calculos!$H$2:$H$11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6000</c:v>
                </c:pt>
                <c:pt idx="3">
                  <c:v>401.78571428571433</c:v>
                </c:pt>
                <c:pt idx="4">
                  <c:v>1985.2941176470586</c:v>
                </c:pt>
                <c:pt idx="5">
                  <c:v>401.78571428571433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Calculos!$I$1</c:f>
              <c:strCache>
                <c:ptCount val="1"/>
                <c:pt idx="0">
                  <c:v>Exudados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339966"/>
              </a:bgClr>
            </a:pattFill>
            <a:ln>
              <a:noFill/>
            </a:ln>
            <a:effectLst/>
          </c:spPr>
          <c:invertIfNegative val="0"/>
          <c:cat>
            <c:strRef>
              <c:f>Calculos!$B$2:$B$11</c:f>
              <c:strCache>
                <c:ptCount val="7"/>
                <c:pt idx="0">
                  <c:v>Past. ConsociadaImplantación</c:v>
                </c:pt>
                <c:pt idx="1">
                  <c:v>Past. GramineaProducción</c:v>
                </c:pt>
                <c:pt idx="2">
                  <c:v>Past. ConsociadaFin</c:v>
                </c:pt>
                <c:pt idx="3">
                  <c:v>Silo Maíz</c:v>
                </c:pt>
                <c:pt idx="4">
                  <c:v>Graminea de invierno anual</c:v>
                </c:pt>
                <c:pt idx="5">
                  <c:v>Silo Maíz</c:v>
                </c:pt>
                <c:pt idx="6">
                  <c:v>Pastizal templado</c:v>
                </c:pt>
              </c:strCache>
            </c:strRef>
          </c:cat>
          <c:val>
            <c:numRef>
              <c:f>Calculos!$I$2:$I$11</c:f>
              <c:numCache>
                <c:formatCode>0</c:formatCode>
                <c:ptCount val="10"/>
                <c:pt idx="0">
                  <c:v>596.9387755102041</c:v>
                </c:pt>
                <c:pt idx="1">
                  <c:v>3133.928571428572</c:v>
                </c:pt>
                <c:pt idx="2">
                  <c:v>3900</c:v>
                </c:pt>
                <c:pt idx="3">
                  <c:v>261.16071428571433</c:v>
                </c:pt>
                <c:pt idx="4">
                  <c:v>1290.4411764705881</c:v>
                </c:pt>
                <c:pt idx="5">
                  <c:v>261.16071428571433</c:v>
                </c:pt>
                <c:pt idx="6">
                  <c:v>8666.6666666666661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Calculos!$J$1</c:f>
              <c:strCache>
                <c:ptCount val="1"/>
                <c:pt idx="0">
                  <c:v>Excretas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Calculos!$B$2:$B$11</c:f>
              <c:strCache>
                <c:ptCount val="7"/>
                <c:pt idx="0">
                  <c:v>Past. ConsociadaImplantación</c:v>
                </c:pt>
                <c:pt idx="1">
                  <c:v>Past. GramineaProducción</c:v>
                </c:pt>
                <c:pt idx="2">
                  <c:v>Past. ConsociadaFin</c:v>
                </c:pt>
                <c:pt idx="3">
                  <c:v>Silo Maíz</c:v>
                </c:pt>
                <c:pt idx="4">
                  <c:v>Graminea de invierno anual</c:v>
                </c:pt>
                <c:pt idx="5">
                  <c:v>Silo Maíz</c:v>
                </c:pt>
                <c:pt idx="6">
                  <c:v>Pastizal templado</c:v>
                </c:pt>
              </c:strCache>
            </c:strRef>
          </c:cat>
          <c:val>
            <c:numRef>
              <c:f>Calculos!$J$2:$J$11</c:f>
              <c:numCache>
                <c:formatCode>0</c:formatCode>
                <c:ptCount val="10"/>
                <c:pt idx="0">
                  <c:v>987.93000000000018</c:v>
                </c:pt>
                <c:pt idx="1">
                  <c:v>987.93000000000018</c:v>
                </c:pt>
                <c:pt idx="2">
                  <c:v>987.93000000000018</c:v>
                </c:pt>
                <c:pt idx="3">
                  <c:v>0</c:v>
                </c:pt>
                <c:pt idx="4">
                  <c:v>329.31000000000006</c:v>
                </c:pt>
                <c:pt idx="5">
                  <c:v>0</c:v>
                </c:pt>
                <c:pt idx="6">
                  <c:v>1317.2400000000002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89964592"/>
        <c:axId val="-1489960784"/>
      </c:barChart>
      <c:catAx>
        <c:axId val="-148996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0784"/>
        <c:crosses val="autoZero"/>
        <c:auto val="0"/>
        <c:lblAlgn val="ctr"/>
        <c:lblOffset val="100"/>
        <c:noMultiLvlLbl val="0"/>
      </c:catAx>
      <c:valAx>
        <c:axId val="-148996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Aportes de carbono (kg C/ha)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4592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8845779405541228"/>
          <c:y val="2.9481418313761609E-2"/>
          <c:w val="0.67859473373151524"/>
          <c:h val="7.3027028281262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A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8339142033475"/>
          <c:y val="0.10357481327475118"/>
          <c:w val="0.74595843552342844"/>
          <c:h val="0.76798247209139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Calculos!$R$1</c:f>
              <c:strCache>
                <c:ptCount val="1"/>
                <c:pt idx="0">
                  <c:v>Aérea</c:v>
                </c:pt>
              </c:strCache>
            </c:strRef>
          </c:tx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Calculos!$N$14</c:f>
              <c:strCache>
                <c:ptCount val="1"/>
                <c:pt idx="0">
                  <c:v>Promedio rotación</c:v>
                </c:pt>
              </c:strCache>
            </c:strRef>
          </c:cat>
          <c:val>
            <c:numRef>
              <c:f>Calculos!$R$14</c:f>
              <c:numCache>
                <c:formatCode>0</c:formatCode>
                <c:ptCount val="1"/>
                <c:pt idx="0">
                  <c:v>931.5</c:v>
                </c:pt>
              </c:numCache>
            </c:numRef>
          </c:val>
        </c:ser>
        <c:ser>
          <c:idx val="1"/>
          <c:order val="1"/>
          <c:tx>
            <c:strRef>
              <c:f>Calculos!$S$1</c:f>
              <c:strCache>
                <c:ptCount val="1"/>
                <c:pt idx="0">
                  <c:v>Raíces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Calculos!$N$14</c:f>
              <c:strCache>
                <c:ptCount val="1"/>
                <c:pt idx="0">
                  <c:v>Promedio rotación</c:v>
                </c:pt>
              </c:strCache>
            </c:strRef>
          </c:cat>
          <c:val>
            <c:numRef>
              <c:f>Calculos!$S$14</c:f>
              <c:numCache>
                <c:formatCode>0</c:formatCode>
                <c:ptCount val="1"/>
                <c:pt idx="0">
                  <c:v>1117.5945378151259</c:v>
                </c:pt>
              </c:numCache>
            </c:numRef>
          </c:val>
        </c:ser>
        <c:ser>
          <c:idx val="2"/>
          <c:order val="2"/>
          <c:tx>
            <c:strRef>
              <c:f>Calculos!$T$1</c:f>
              <c:strCache>
                <c:ptCount val="1"/>
                <c:pt idx="0">
                  <c:v>Exudados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339966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rgbClr val="339966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Calculos!$N$14</c:f>
              <c:strCache>
                <c:ptCount val="1"/>
                <c:pt idx="0">
                  <c:v>Promedio rotación</c:v>
                </c:pt>
              </c:strCache>
            </c:strRef>
          </c:cat>
          <c:val>
            <c:numRef>
              <c:f>Calculos!$T$14</c:f>
              <c:numCache>
                <c:formatCode>0</c:formatCode>
                <c:ptCount val="1"/>
                <c:pt idx="0">
                  <c:v>1966.1898509403759</c:v>
                </c:pt>
              </c:numCache>
            </c:numRef>
          </c:val>
        </c:ser>
        <c:ser>
          <c:idx val="3"/>
          <c:order val="3"/>
          <c:tx>
            <c:strRef>
              <c:f>Calculos!$U$1</c:f>
              <c:strCache>
                <c:ptCount val="1"/>
                <c:pt idx="0">
                  <c:v>Excretas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Calculos!$N$14</c:f>
              <c:strCache>
                <c:ptCount val="1"/>
                <c:pt idx="0">
                  <c:v>Promedio rotación</c:v>
                </c:pt>
              </c:strCache>
            </c:strRef>
          </c:cat>
          <c:val>
            <c:numRef>
              <c:f>Calculos!$U$14</c:f>
              <c:numCache>
                <c:formatCode>0</c:formatCode>
                <c:ptCount val="1"/>
                <c:pt idx="0">
                  <c:v>493.96500000000015</c:v>
                </c:pt>
              </c:numCache>
            </c:numRef>
          </c:val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489964048"/>
        <c:axId val="-1489965136"/>
      </c:barChart>
      <c:lineChart>
        <c:grouping val="stacked"/>
        <c:varyColors val="0"/>
        <c:ser>
          <c:idx val="4"/>
          <c:order val="4"/>
          <c:tx>
            <c:v>Total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0.19126674740461341"/>
                  <c:y val="-2.0899470420584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Calculos!$V$14</c:f>
              <c:numCache>
                <c:formatCode>0</c:formatCode>
                <c:ptCount val="1"/>
                <c:pt idx="0">
                  <c:v>4509.249388755502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9964048"/>
        <c:axId val="-1489965136"/>
      </c:lineChart>
      <c:catAx>
        <c:axId val="-148996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5136"/>
        <c:crosses val="autoZero"/>
        <c:auto val="1"/>
        <c:lblAlgn val="ctr"/>
        <c:lblOffset val="100"/>
        <c:noMultiLvlLbl val="0"/>
      </c:catAx>
      <c:valAx>
        <c:axId val="-148996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Aportes de carbono (kg C/ha)</a:t>
                </a:r>
              </a:p>
            </c:rich>
          </c:tx>
          <c:layout>
            <c:manualLayout>
              <c:xMode val="edge"/>
              <c:yMode val="edge"/>
              <c:x val="3.4153005464480878E-2"/>
              <c:y val="0.2648790893816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1489964048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87360624308433"/>
          <c:y val="2.5286713581315148E-2"/>
          <c:w val="0.74625217218998718"/>
          <c:h val="6.6757187155086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57151</xdr:rowOff>
    </xdr:from>
    <xdr:to>
      <xdr:col>0</xdr:col>
      <xdr:colOff>1419225</xdr:colOff>
      <xdr:row>2</xdr:row>
      <xdr:rowOff>178740</xdr:rowOff>
    </xdr:to>
    <xdr:pic>
      <xdr:nvPicPr>
        <xdr:cNvPr id="2" name="Picture 1" descr="Image result for CRE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1" b="19130"/>
        <a:stretch/>
      </xdr:blipFill>
      <xdr:spPr bwMode="auto">
        <a:xfrm>
          <a:off x="552450" y="57151"/>
          <a:ext cx="866775" cy="550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34</xdr:row>
      <xdr:rowOff>100012</xdr:rowOff>
    </xdr:from>
    <xdr:to>
      <xdr:col>15</xdr:col>
      <xdr:colOff>533400</xdr:colOff>
      <xdr:row>48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3</xdr:col>
      <xdr:colOff>295796</xdr:colOff>
      <xdr:row>6</xdr:row>
      <xdr:rowOff>0</xdr:rowOff>
    </xdr:to>
    <xdr:pic>
      <xdr:nvPicPr>
        <xdr:cNvPr id="2" name="Picture 1" descr="Image result for CRE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1" b="19130"/>
        <a:stretch/>
      </xdr:blipFill>
      <xdr:spPr bwMode="auto">
        <a:xfrm>
          <a:off x="819150" y="314325"/>
          <a:ext cx="1305446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485775</xdr:colOff>
      <xdr:row>10</xdr:row>
      <xdr:rowOff>152400</xdr:rowOff>
    </xdr:from>
    <xdr:to>
      <xdr:col>9</xdr:col>
      <xdr:colOff>447675</xdr:colOff>
      <xdr:row>12</xdr:row>
      <xdr:rowOff>157304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2975" y="2057400"/>
          <a:ext cx="1181100" cy="385904"/>
        </a:xfrm>
        <a:prstGeom prst="rect">
          <a:avLst/>
        </a:prstGeom>
      </xdr:spPr>
    </xdr:pic>
    <xdr:clientData/>
  </xdr:twoCellAnchor>
  <xdr:twoCellAnchor editAs="oneCell">
    <xdr:from>
      <xdr:col>8</xdr:col>
      <xdr:colOff>4826</xdr:colOff>
      <xdr:row>8</xdr:row>
      <xdr:rowOff>9525</xdr:rowOff>
    </xdr:from>
    <xdr:to>
      <xdr:col>9</xdr:col>
      <xdr:colOff>190498</xdr:colOff>
      <xdr:row>10</xdr:row>
      <xdr:rowOff>133350</xdr:rowOff>
    </xdr:to>
    <xdr:pic>
      <xdr:nvPicPr>
        <xdr:cNvPr id="4" name="Picture 3" descr="Image result for CRE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1" b="19130"/>
        <a:stretch/>
      </xdr:blipFill>
      <xdr:spPr bwMode="auto">
        <a:xfrm>
          <a:off x="4881626" y="1533525"/>
          <a:ext cx="795272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16</xdr:row>
      <xdr:rowOff>151980</xdr:rowOff>
    </xdr:from>
    <xdr:to>
      <xdr:col>5</xdr:col>
      <xdr:colOff>371725</xdr:colOff>
      <xdr:row>18</xdr:row>
      <xdr:rowOff>27750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3199980"/>
          <a:ext cx="447925" cy="256770"/>
        </a:xfrm>
        <a:prstGeom prst="rect">
          <a:avLst/>
        </a:prstGeom>
      </xdr:spPr>
    </xdr:pic>
    <xdr:clientData/>
  </xdr:twoCellAnchor>
  <xdr:twoCellAnchor editAs="oneCell">
    <xdr:from>
      <xdr:col>6</xdr:col>
      <xdr:colOff>245251</xdr:colOff>
      <xdr:row>16</xdr:row>
      <xdr:rowOff>147771</xdr:rowOff>
    </xdr:from>
    <xdr:to>
      <xdr:col>7</xdr:col>
      <xdr:colOff>142875</xdr:colOff>
      <xdr:row>18</xdr:row>
      <xdr:rowOff>31959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2851" y="3195771"/>
          <a:ext cx="507224" cy="265188"/>
        </a:xfrm>
        <a:prstGeom prst="rect">
          <a:avLst/>
        </a:prstGeom>
      </xdr:spPr>
    </xdr:pic>
    <xdr:clientData/>
  </xdr:twoCellAnchor>
  <xdr:twoCellAnchor editAs="oneCell">
    <xdr:from>
      <xdr:col>3</xdr:col>
      <xdr:colOff>128651</xdr:colOff>
      <xdr:row>16</xdr:row>
      <xdr:rowOff>103531</xdr:rowOff>
    </xdr:from>
    <xdr:to>
      <xdr:col>4</xdr:col>
      <xdr:colOff>76200</xdr:colOff>
      <xdr:row>18</xdr:row>
      <xdr:rowOff>76200</xdr:rowOff>
    </xdr:to>
    <xdr:pic>
      <xdr:nvPicPr>
        <xdr:cNvPr id="7" name="Picture 6" descr="Image result for CRE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1" b="19130"/>
        <a:stretch/>
      </xdr:blipFill>
      <xdr:spPr bwMode="auto">
        <a:xfrm>
          <a:off x="1957451" y="3151531"/>
          <a:ext cx="557149" cy="353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E13" sqref="E13"/>
    </sheetView>
  </sheetViews>
  <sheetFormatPr defaultRowHeight="15" x14ac:dyDescent="0.25"/>
  <cols>
    <col min="1" max="1" width="22.7109375" style="8" bestFit="1" customWidth="1"/>
    <col min="2" max="2" width="12.28515625" style="8" bestFit="1" customWidth="1"/>
    <col min="3" max="3" width="9.140625" style="8"/>
    <col min="4" max="4" width="6.140625" style="8" customWidth="1"/>
    <col min="5" max="5" width="26" style="8" bestFit="1" customWidth="1"/>
    <col min="6" max="6" width="12.5703125" style="8" bestFit="1" customWidth="1"/>
    <col min="7" max="7" width="11.7109375" style="8" customWidth="1"/>
    <col min="8" max="8" width="12.5703125" style="8" bestFit="1" customWidth="1"/>
    <col min="9" max="9" width="10" style="8" bestFit="1" customWidth="1"/>
    <col min="10" max="10" width="15.5703125" style="8" customWidth="1"/>
    <col min="11" max="11" width="13.28515625" style="8" customWidth="1"/>
    <col min="12" max="12" width="15.7109375" style="8" bestFit="1" customWidth="1"/>
    <col min="13" max="13" width="13.42578125" style="8" customWidth="1"/>
    <col min="14" max="16384" width="9.140625" style="8"/>
  </cols>
  <sheetData>
    <row r="2" spans="1:11" ht="18.75" x14ac:dyDescent="0.3">
      <c r="B2" s="24" t="s">
        <v>68</v>
      </c>
    </row>
    <row r="3" spans="1:11" ht="47.25" customHeight="1" x14ac:dyDescent="0.25">
      <c r="B3" s="35" t="s">
        <v>69</v>
      </c>
      <c r="C3" s="35"/>
      <c r="D3" s="35"/>
      <c r="E3" s="35"/>
      <c r="F3" s="35"/>
      <c r="G3" s="35"/>
    </row>
    <row r="6" spans="1:11" ht="33" customHeight="1" x14ac:dyDescent="0.25">
      <c r="A6" s="25" t="s">
        <v>54</v>
      </c>
      <c r="B6" s="32" t="s">
        <v>53</v>
      </c>
      <c r="E6" s="26" t="s">
        <v>45</v>
      </c>
      <c r="F6" s="26" t="s">
        <v>67</v>
      </c>
      <c r="G6" s="26" t="s">
        <v>41</v>
      </c>
      <c r="H6" s="26" t="s">
        <v>56</v>
      </c>
      <c r="I6" s="26" t="s">
        <v>55</v>
      </c>
      <c r="J6" s="26" t="s">
        <v>42</v>
      </c>
      <c r="K6" s="26" t="s">
        <v>43</v>
      </c>
    </row>
    <row r="7" spans="1:11" x14ac:dyDescent="0.25">
      <c r="A7" s="23" t="s">
        <v>57</v>
      </c>
      <c r="B7" s="29" t="s">
        <v>27</v>
      </c>
      <c r="E7" s="29" t="s">
        <v>36</v>
      </c>
      <c r="F7" s="29" t="s">
        <v>31</v>
      </c>
      <c r="G7" s="30">
        <v>10</v>
      </c>
      <c r="H7" s="30">
        <v>5000</v>
      </c>
      <c r="I7" s="31">
        <v>0.65</v>
      </c>
      <c r="J7" s="30">
        <f>+H7*I7</f>
        <v>3250</v>
      </c>
      <c r="K7" s="31">
        <v>0.7</v>
      </c>
    </row>
    <row r="8" spans="1:11" x14ac:dyDescent="0.25">
      <c r="E8" s="29" t="s">
        <v>35</v>
      </c>
      <c r="F8" s="29" t="s">
        <v>4</v>
      </c>
      <c r="G8" s="30">
        <v>10</v>
      </c>
      <c r="H8" s="30">
        <v>15000</v>
      </c>
      <c r="I8" s="31">
        <v>0.65</v>
      </c>
      <c r="J8" s="30">
        <f t="shared" ref="J8:J13" si="0">+H8*I8</f>
        <v>9750</v>
      </c>
      <c r="K8" s="31">
        <v>0.7</v>
      </c>
    </row>
    <row r="9" spans="1:11" x14ac:dyDescent="0.25">
      <c r="A9" s="23" t="s">
        <v>22</v>
      </c>
      <c r="B9" s="29">
        <v>100</v>
      </c>
      <c r="C9" s="8" t="s">
        <v>23</v>
      </c>
      <c r="E9" s="29" t="s">
        <v>36</v>
      </c>
      <c r="F9" s="29" t="s">
        <v>5</v>
      </c>
      <c r="G9" s="30">
        <v>10</v>
      </c>
      <c r="H9" s="30">
        <v>10000</v>
      </c>
      <c r="I9" s="31">
        <v>0.65</v>
      </c>
      <c r="J9" s="30">
        <f t="shared" si="0"/>
        <v>6500</v>
      </c>
      <c r="K9" s="31">
        <v>0.7</v>
      </c>
    </row>
    <row r="10" spans="1:11" x14ac:dyDescent="0.25">
      <c r="E10" s="29" t="s">
        <v>29</v>
      </c>
      <c r="F10" s="29"/>
      <c r="G10" s="30">
        <v>20</v>
      </c>
      <c r="H10" s="30">
        <v>5000</v>
      </c>
      <c r="I10" s="31">
        <v>0.7</v>
      </c>
      <c r="J10" s="30">
        <f t="shared" si="0"/>
        <v>3500</v>
      </c>
      <c r="K10" s="31">
        <v>0.7</v>
      </c>
    </row>
    <row r="11" spans="1:11" x14ac:dyDescent="0.25">
      <c r="A11" s="23" t="s">
        <v>70</v>
      </c>
      <c r="B11" s="29">
        <v>2</v>
      </c>
      <c r="C11" s="8" t="s">
        <v>18</v>
      </c>
      <c r="E11" s="29" t="s">
        <v>0</v>
      </c>
      <c r="F11" s="29"/>
      <c r="G11" s="30">
        <v>20</v>
      </c>
      <c r="H11" s="30">
        <v>12000</v>
      </c>
      <c r="I11" s="31">
        <v>0.95</v>
      </c>
      <c r="J11" s="30">
        <f t="shared" si="0"/>
        <v>11400</v>
      </c>
      <c r="K11" s="31">
        <v>0.7</v>
      </c>
    </row>
    <row r="12" spans="1:11" x14ac:dyDescent="0.25">
      <c r="E12" s="29" t="s">
        <v>29</v>
      </c>
      <c r="F12" s="29"/>
      <c r="G12" s="30">
        <v>10</v>
      </c>
      <c r="H12" s="30">
        <v>5000</v>
      </c>
      <c r="I12" s="31">
        <v>0.6</v>
      </c>
      <c r="J12" s="30">
        <f t="shared" si="0"/>
        <v>3000</v>
      </c>
      <c r="K12" s="31">
        <v>0.7</v>
      </c>
    </row>
    <row r="13" spans="1:11" x14ac:dyDescent="0.25">
      <c r="A13" s="23" t="s">
        <v>51</v>
      </c>
      <c r="B13" s="29">
        <v>10</v>
      </c>
      <c r="C13" s="8" t="s">
        <v>17</v>
      </c>
      <c r="E13" s="29" t="s">
        <v>32</v>
      </c>
      <c r="F13" s="29"/>
      <c r="G13" s="30">
        <v>10</v>
      </c>
      <c r="H13" s="30">
        <v>8000</v>
      </c>
      <c r="I13" s="31">
        <v>0.5</v>
      </c>
      <c r="J13" s="30">
        <f t="shared" si="0"/>
        <v>4000</v>
      </c>
      <c r="K13" s="31">
        <v>0.5</v>
      </c>
    </row>
    <row r="14" spans="1:11" x14ac:dyDescent="0.25">
      <c r="A14" s="23" t="s">
        <v>16</v>
      </c>
      <c r="B14" s="29" t="s">
        <v>14</v>
      </c>
      <c r="E14" s="29"/>
      <c r="F14" s="29"/>
      <c r="G14" s="30"/>
      <c r="H14" s="30"/>
      <c r="I14" s="31"/>
      <c r="J14" s="30"/>
      <c r="K14" s="31"/>
    </row>
    <row r="15" spans="1:11" x14ac:dyDescent="0.25">
      <c r="E15" s="29"/>
      <c r="F15" s="29"/>
      <c r="G15" s="30"/>
      <c r="H15" s="30"/>
      <c r="I15" s="31"/>
      <c r="J15" s="30"/>
      <c r="K15" s="31"/>
    </row>
    <row r="16" spans="1:11" x14ac:dyDescent="0.25">
      <c r="E16" s="29"/>
      <c r="F16" s="29"/>
      <c r="G16" s="30"/>
      <c r="H16" s="30"/>
      <c r="I16" s="31"/>
      <c r="J16" s="30"/>
      <c r="K16" s="31"/>
    </row>
    <row r="17" spans="5:7" x14ac:dyDescent="0.25">
      <c r="E17" s="8" t="s">
        <v>72</v>
      </c>
      <c r="G17" s="27">
        <f>+SUM(G7:G16)</f>
        <v>90</v>
      </c>
    </row>
    <row r="18" spans="5:7" x14ac:dyDescent="0.25">
      <c r="E18" s="28" t="s">
        <v>71</v>
      </c>
    </row>
    <row r="21" spans="5:7" ht="18.75" x14ac:dyDescent="0.3">
      <c r="F21" s="34"/>
    </row>
  </sheetData>
  <sheetProtection algorithmName="SHA-512" hashValue="vhQIQzvkGvGiHQn7GCSiuvC5+P5xBhFxqoOci8+TRIuvQJfdWRL0xFlCS12rlvitFSpQaZG0TZuFLzoZah4lnQ==" saltValue="eG2jVJSd4LMO0ogqIH/sTg==" spinCount="100000" sheet="1" objects="1" scenarios="1" selectLockedCells="1"/>
  <mergeCells count="1">
    <mergeCell ref="B3:G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Parametros!$A$24:$A$25</xm:f>
          </x14:formula1>
          <xm:sqref>B6</xm:sqref>
        </x14:dataValidation>
        <x14:dataValidation type="list" allowBlank="1" showInputMessage="1" showErrorMessage="1">
          <x14:formula1>
            <xm:f>Parametros!$B$24:$B$25</xm:f>
          </x14:formula1>
          <xm:sqref>B7</xm:sqref>
        </x14:dataValidation>
        <x14:dataValidation type="list" allowBlank="1" showInputMessage="1" showErrorMessage="1">
          <x14:formula1>
            <xm:f>Parametros!$C$24:$C$25</xm:f>
          </x14:formula1>
          <xm:sqref>B14</xm:sqref>
        </x14:dataValidation>
        <x14:dataValidation type="list" allowBlank="1" showInputMessage="1" showErrorMessage="1">
          <x14:formula1>
            <xm:f>Parametros!$B$2:$B$5</xm:f>
          </x14:formula1>
          <xm:sqref>F7:F16</xm:sqref>
        </x14:dataValidation>
        <x14:dataValidation type="list" allowBlank="1" showInputMessage="1" showErrorMessage="1">
          <x14:formula1>
            <xm:f>Parametros!$A$2:$A$9</xm:f>
          </x14:formula1>
          <xm:sqref>E7:E16</xm:sqref>
        </x14:dataValidation>
        <x14:dataValidation type="custom" allowBlank="1" showInputMessage="1" showErrorMessage="1" errorTitle="Revisar Estado de forrajera">
          <x14:formula1>
            <xm:f>Calculos!V14&gt;0</xm:f>
          </x14:formula1>
          <xm:sqref>F21</xm:sqref>
        </x14:dataValidation>
        <x14:dataValidation type="custom" allowBlank="1" showInputMessage="1" showErrorMessage="1" errorTitle="ERROR">
          <x14:formula1>
            <xm:f>Calculos!V14&gt;0</xm:f>
          </x14:formula1>
          <xm:sqref>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16" sqref="D16"/>
    </sheetView>
  </sheetViews>
  <sheetFormatPr defaultRowHeight="15" x14ac:dyDescent="0.25"/>
  <cols>
    <col min="1" max="1" width="30" bestFit="1" customWidth="1"/>
    <col min="2" max="2" width="31.7109375" bestFit="1" customWidth="1"/>
    <col min="3" max="3" width="40.5703125" bestFit="1" customWidth="1"/>
  </cols>
  <sheetData>
    <row r="1" spans="1:9" x14ac:dyDescent="0.25">
      <c r="A1" s="7" t="s">
        <v>30</v>
      </c>
      <c r="B1" s="7" t="s">
        <v>3</v>
      </c>
      <c r="C1" s="7" t="s">
        <v>19</v>
      </c>
      <c r="D1" s="7" t="s">
        <v>2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11</v>
      </c>
    </row>
    <row r="2" spans="1:9" x14ac:dyDescent="0.25">
      <c r="A2" t="s">
        <v>34</v>
      </c>
      <c r="B2" t="s">
        <v>31</v>
      </c>
      <c r="C2" t="s">
        <v>44</v>
      </c>
      <c r="D2" s="2">
        <v>2.7</v>
      </c>
      <c r="E2" s="2">
        <v>0</v>
      </c>
      <c r="F2" s="2">
        <v>1</v>
      </c>
      <c r="G2" s="2">
        <v>0</v>
      </c>
      <c r="H2" s="2">
        <v>1</v>
      </c>
      <c r="I2" s="3">
        <v>0.75</v>
      </c>
    </row>
    <row r="3" spans="1:9" x14ac:dyDescent="0.25">
      <c r="A3" t="s">
        <v>35</v>
      </c>
      <c r="B3" t="s">
        <v>4</v>
      </c>
      <c r="C3" t="s">
        <v>37</v>
      </c>
      <c r="D3" s="2">
        <v>1.2</v>
      </c>
      <c r="E3" s="2">
        <v>0</v>
      </c>
      <c r="F3" s="2">
        <v>1</v>
      </c>
      <c r="G3" s="2">
        <v>0</v>
      </c>
      <c r="H3" s="2">
        <v>1</v>
      </c>
      <c r="I3" s="3">
        <v>0.75</v>
      </c>
    </row>
    <row r="4" spans="1:9" x14ac:dyDescent="0.25">
      <c r="A4" t="s">
        <v>36</v>
      </c>
      <c r="B4" t="s">
        <v>5</v>
      </c>
      <c r="C4" t="s">
        <v>38</v>
      </c>
      <c r="D4" s="2">
        <v>0.9</v>
      </c>
      <c r="E4" s="2">
        <v>0</v>
      </c>
      <c r="F4" s="2">
        <v>1</v>
      </c>
      <c r="G4" s="2">
        <v>1</v>
      </c>
      <c r="H4" s="2">
        <v>1</v>
      </c>
      <c r="I4" s="3">
        <v>0.75</v>
      </c>
    </row>
    <row r="5" spans="1:9" x14ac:dyDescent="0.25">
      <c r="A5" t="s">
        <v>0</v>
      </c>
      <c r="C5" t="s">
        <v>58</v>
      </c>
      <c r="D5" s="2">
        <v>2.2000000000000002</v>
      </c>
      <c r="E5" s="2">
        <v>0</v>
      </c>
      <c r="F5" s="2">
        <v>1</v>
      </c>
      <c r="G5" s="2">
        <v>0</v>
      </c>
      <c r="H5" s="2">
        <v>1</v>
      </c>
      <c r="I5" s="3">
        <v>0.75</v>
      </c>
    </row>
    <row r="6" spans="1:9" x14ac:dyDescent="0.25">
      <c r="A6" t="s">
        <v>29</v>
      </c>
      <c r="C6" t="s">
        <v>39</v>
      </c>
      <c r="D6" s="2">
        <v>1.4</v>
      </c>
      <c r="E6" s="2">
        <v>0</v>
      </c>
      <c r="F6" s="2">
        <v>1</v>
      </c>
      <c r="G6" s="2">
        <v>0</v>
      </c>
      <c r="H6" s="2">
        <v>1</v>
      </c>
      <c r="I6" s="3">
        <v>0.75</v>
      </c>
    </row>
    <row r="7" spans="1:9" x14ac:dyDescent="0.25">
      <c r="A7" t="s">
        <v>32</v>
      </c>
      <c r="C7" t="s">
        <v>40</v>
      </c>
      <c r="D7" s="2">
        <v>0.6</v>
      </c>
      <c r="E7" s="2">
        <v>0</v>
      </c>
      <c r="F7" s="2">
        <v>1</v>
      </c>
      <c r="G7" s="2">
        <v>1</v>
      </c>
      <c r="H7" s="2">
        <v>1</v>
      </c>
      <c r="I7" s="3">
        <v>0.75</v>
      </c>
    </row>
    <row r="8" spans="1:9" x14ac:dyDescent="0.25">
      <c r="A8" t="s">
        <v>33</v>
      </c>
      <c r="C8" t="s">
        <v>73</v>
      </c>
      <c r="D8" s="2">
        <v>2.4500000000000002</v>
      </c>
      <c r="E8" s="2">
        <v>0</v>
      </c>
      <c r="F8" s="2">
        <v>1</v>
      </c>
      <c r="G8" s="2">
        <v>0</v>
      </c>
      <c r="H8" s="2">
        <v>1</v>
      </c>
      <c r="I8" s="3">
        <v>0.75</v>
      </c>
    </row>
    <row r="9" spans="1:9" x14ac:dyDescent="0.25">
      <c r="C9" t="s">
        <v>74</v>
      </c>
      <c r="D9" s="2">
        <v>1.2999999999999998</v>
      </c>
      <c r="E9" s="2">
        <v>0</v>
      </c>
      <c r="F9" s="2">
        <v>1</v>
      </c>
      <c r="G9" s="2">
        <v>0</v>
      </c>
      <c r="H9" s="2">
        <v>1</v>
      </c>
      <c r="I9" s="3">
        <v>0.75</v>
      </c>
    </row>
    <row r="10" spans="1:9" x14ac:dyDescent="0.25">
      <c r="C10" t="s">
        <v>75</v>
      </c>
      <c r="D10" s="2">
        <v>0.75</v>
      </c>
      <c r="E10" s="2">
        <v>0</v>
      </c>
      <c r="F10" s="2">
        <v>1</v>
      </c>
      <c r="G10" s="2">
        <v>1</v>
      </c>
      <c r="H10" s="2">
        <v>1</v>
      </c>
      <c r="I10" s="3">
        <v>0.75</v>
      </c>
    </row>
    <row r="11" spans="1:9" x14ac:dyDescent="0.25">
      <c r="C11" t="s">
        <v>0</v>
      </c>
      <c r="D11" s="2">
        <v>2.72</v>
      </c>
      <c r="E11" s="2">
        <v>0</v>
      </c>
      <c r="F11" s="2">
        <v>1</v>
      </c>
      <c r="G11" s="2">
        <v>1</v>
      </c>
      <c r="H11" s="2">
        <v>1</v>
      </c>
      <c r="I11" s="3">
        <v>0.25</v>
      </c>
    </row>
    <row r="12" spans="1:9" x14ac:dyDescent="0.25">
      <c r="C12" t="s">
        <v>29</v>
      </c>
      <c r="D12" s="2">
        <v>5.6</v>
      </c>
      <c r="E12" s="2">
        <v>0</v>
      </c>
      <c r="F12" s="2">
        <v>1</v>
      </c>
      <c r="G12" s="2">
        <v>1</v>
      </c>
      <c r="H12" s="2">
        <v>1</v>
      </c>
      <c r="I12" s="3">
        <v>0</v>
      </c>
    </row>
    <row r="13" spans="1:9" x14ac:dyDescent="0.25">
      <c r="C13" t="s">
        <v>32</v>
      </c>
      <c r="D13" s="2">
        <v>0.27</v>
      </c>
      <c r="E13" s="2">
        <v>0</v>
      </c>
      <c r="F13" s="2">
        <v>1</v>
      </c>
      <c r="G13" s="2">
        <v>0</v>
      </c>
      <c r="H13" s="2">
        <v>1</v>
      </c>
      <c r="I13" s="3">
        <v>1</v>
      </c>
    </row>
    <row r="14" spans="1:9" x14ac:dyDescent="0.25">
      <c r="C14" t="s">
        <v>33</v>
      </c>
      <c r="D14" s="2">
        <v>1.43</v>
      </c>
      <c r="E14" s="2">
        <v>0</v>
      </c>
      <c r="F14" s="2">
        <v>1</v>
      </c>
      <c r="G14" s="2">
        <v>0</v>
      </c>
      <c r="H14" s="2">
        <v>1</v>
      </c>
      <c r="I14" s="3">
        <v>1</v>
      </c>
    </row>
    <row r="15" spans="1:9" x14ac:dyDescent="0.25"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3">
        <v>0</v>
      </c>
    </row>
    <row r="16" spans="1:9" x14ac:dyDescent="0.25">
      <c r="D16" s="2"/>
      <c r="E16" s="2"/>
      <c r="F16" s="2"/>
      <c r="G16" s="2"/>
      <c r="H16" s="2"/>
      <c r="I16" s="3"/>
    </row>
    <row r="17" spans="1:9" x14ac:dyDescent="0.25">
      <c r="D17" s="2"/>
      <c r="E17" s="2"/>
      <c r="F17" s="2"/>
      <c r="G17" s="2"/>
      <c r="H17" s="2"/>
      <c r="I17" s="3"/>
    </row>
    <row r="18" spans="1:9" x14ac:dyDescent="0.25">
      <c r="D18" s="2"/>
      <c r="E18" s="2"/>
      <c r="F18" s="2"/>
      <c r="G18" s="2"/>
      <c r="H18" s="2"/>
      <c r="I18" s="3"/>
    </row>
    <row r="19" spans="1:9" x14ac:dyDescent="0.25">
      <c r="D19" s="2"/>
      <c r="E19" s="2"/>
      <c r="F19" s="2"/>
      <c r="G19" s="2"/>
      <c r="H19" s="2"/>
      <c r="I19" s="3"/>
    </row>
    <row r="23" spans="1:9" x14ac:dyDescent="0.25">
      <c r="A23" s="7" t="s">
        <v>12</v>
      </c>
      <c r="B23" s="7" t="s">
        <v>26</v>
      </c>
      <c r="C23" s="7" t="s">
        <v>13</v>
      </c>
      <c r="D23" s="7" t="s">
        <v>25</v>
      </c>
    </row>
    <row r="24" spans="1:9" x14ac:dyDescent="0.25">
      <c r="A24" t="s">
        <v>52</v>
      </c>
      <c r="B24" t="s">
        <v>27</v>
      </c>
      <c r="C24" t="s">
        <v>14</v>
      </c>
      <c r="D24" s="1">
        <f>IF('Datos Carga'!B7="Pastoreo",(('Datos Carga'!B13*'Datos Carga'!B11)*0.3*365*0.45+Calculos!P14),0)</f>
        <v>1646.5500000000002</v>
      </c>
    </row>
    <row r="25" spans="1:9" x14ac:dyDescent="0.25">
      <c r="A25" t="s">
        <v>53</v>
      </c>
      <c r="B25" t="s">
        <v>28</v>
      </c>
      <c r="C25" t="s">
        <v>15</v>
      </c>
    </row>
    <row r="31" spans="1:9" x14ac:dyDescent="0.25">
      <c r="A31" s="4"/>
      <c r="B31" s="4"/>
    </row>
    <row r="32" spans="1:9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workbookViewId="0">
      <selection activeCell="G2" sqref="G2"/>
    </sheetView>
  </sheetViews>
  <sheetFormatPr defaultRowHeight="15" x14ac:dyDescent="0.25"/>
  <cols>
    <col min="1" max="1" width="12.5703125" customWidth="1"/>
    <col min="2" max="2" width="40.5703125" bestFit="1" customWidth="1"/>
    <col min="3" max="3" width="16.42578125" bestFit="1" customWidth="1"/>
    <col min="4" max="4" width="11" bestFit="1" customWidth="1"/>
    <col min="5" max="5" width="11" customWidth="1"/>
    <col min="7" max="7" width="7.28515625" customWidth="1"/>
    <col min="11" max="11" width="8" customWidth="1"/>
    <col min="15" max="15" width="11.28515625" customWidth="1"/>
    <col min="16" max="16" width="9.7109375" bestFit="1" customWidth="1"/>
    <col min="18" max="18" width="7.28515625" customWidth="1"/>
    <col min="22" max="22" width="7.5703125" customWidth="1"/>
  </cols>
  <sheetData>
    <row r="1" spans="2:22" s="11" customFormat="1" ht="30" x14ac:dyDescent="0.25">
      <c r="B1" s="10" t="s">
        <v>19</v>
      </c>
      <c r="C1" s="10" t="s">
        <v>20</v>
      </c>
      <c r="D1" s="10" t="s">
        <v>60</v>
      </c>
      <c r="E1" s="10" t="s">
        <v>59</v>
      </c>
      <c r="F1" s="10" t="s">
        <v>1</v>
      </c>
      <c r="G1" s="10" t="s">
        <v>49</v>
      </c>
      <c r="H1" s="10" t="s">
        <v>50</v>
      </c>
      <c r="I1" s="10" t="s">
        <v>10</v>
      </c>
      <c r="J1" s="10" t="s">
        <v>11</v>
      </c>
      <c r="K1" s="10" t="s">
        <v>46</v>
      </c>
      <c r="L1" s="10"/>
      <c r="O1" s="10" t="s">
        <v>48</v>
      </c>
      <c r="P1" s="10" t="s">
        <v>47</v>
      </c>
      <c r="Q1" s="10" t="s">
        <v>1</v>
      </c>
      <c r="R1" s="10" t="s">
        <v>49</v>
      </c>
      <c r="S1" s="10" t="s">
        <v>50</v>
      </c>
      <c r="T1" s="10" t="s">
        <v>10</v>
      </c>
      <c r="U1" s="10" t="s">
        <v>11</v>
      </c>
      <c r="V1" s="10" t="s">
        <v>21</v>
      </c>
    </row>
    <row r="2" spans="2:22" x14ac:dyDescent="0.25">
      <c r="B2" t="str">
        <f>'Datos Carga'!E7&amp;'Datos Carga'!F7</f>
        <v>Past. ConsociadaImplantación</v>
      </c>
      <c r="C2">
        <f>+'Datos Carga'!G7/'Datos Carga'!$B$9</f>
        <v>0.1</v>
      </c>
      <c r="D2" s="5">
        <f>+'Datos Carga'!I7*'Datos Carga'!H7*0.45</f>
        <v>1462.5</v>
      </c>
      <c r="E2" s="5">
        <f>IF(B2="Silo Maíz",0,+D2*(1-'Datos Carga'!K7))</f>
        <v>438.75000000000006</v>
      </c>
      <c r="F2" s="4"/>
      <c r="G2" s="5">
        <f>('Datos Carga'!H7*(1-'Datos Carga'!I7)*0.45)</f>
        <v>787.5</v>
      </c>
      <c r="H2" s="5">
        <f>IF(B2="", 0, ('Datos Carga'!H7/(VLOOKUP(B2,Parametros!$C$2:$D$16,2,FALSE)))*0.45*(VLOOKUP(B2,Parametros!$C$2:$H$16,5,FALSE)))</f>
        <v>0</v>
      </c>
      <c r="I2" s="5">
        <f>IF(B2="",0,(('Datos Carga'!H7/(VLOOKUP(B2,Parametros!$C$2:$D$16,2,FALSE)))*0.45*0.65))</f>
        <v>596.9387755102041</v>
      </c>
      <c r="J2" s="5">
        <f>IF(B2="",0,(Parametros!$D$24*(VLOOKUP(B2,Parametros!$C$2:$I$16,7,FALSE)))*(IF('Datos Carga'!$B$14="Parcela",1,0.5))*(IF('Datos Carga'!$B$6="Leche",0.8,1)))</f>
        <v>987.93000000000018</v>
      </c>
      <c r="K2" s="5">
        <f>+SUM(G2:J2)</f>
        <v>2372.3687755102042</v>
      </c>
      <c r="L2" s="4"/>
      <c r="N2" t="str">
        <f>+Calculos!B2</f>
        <v>Past. ConsociadaImplantación</v>
      </c>
      <c r="O2" s="1">
        <f>+Calculos!D2*Calculos!$C2</f>
        <v>146.25</v>
      </c>
      <c r="P2" s="1">
        <f>+Calculos!E2*Calculos!$C2</f>
        <v>43.875000000000007</v>
      </c>
      <c r="Q2" s="1"/>
      <c r="R2" s="1">
        <f>+Calculos!G2*Calculos!$C2</f>
        <v>78.75</v>
      </c>
      <c r="S2" s="1">
        <f>+Calculos!H2*Calculos!$C2</f>
        <v>0</v>
      </c>
      <c r="T2" s="1">
        <f>+Calculos!I2*Calculos!$C2</f>
        <v>59.693877551020414</v>
      </c>
      <c r="U2" s="1">
        <f>+Calculos!J2*Calculos!$C2</f>
        <v>98.793000000000021</v>
      </c>
      <c r="V2" s="1">
        <f t="shared" ref="V2:V12" si="0">+SUM(R2:U2)</f>
        <v>237.23687755102043</v>
      </c>
    </row>
    <row r="3" spans="2:22" x14ac:dyDescent="0.25">
      <c r="B3" t="str">
        <f>'Datos Carga'!E8&amp;'Datos Carga'!F8</f>
        <v>Past. GramineaProducción</v>
      </c>
      <c r="C3">
        <f>+'Datos Carga'!G8/'Datos Carga'!$B$9</f>
        <v>0.1</v>
      </c>
      <c r="D3" s="5">
        <f>+'Datos Carga'!I8*'Datos Carga'!H8*0.45</f>
        <v>4387.5</v>
      </c>
      <c r="E3" s="5">
        <f>IF(B3="Silo Maíz",0,+D3*(1-'Datos Carga'!K8))</f>
        <v>1316.2500000000002</v>
      </c>
      <c r="F3" s="4"/>
      <c r="G3" s="5">
        <f>('Datos Carga'!H8*(1-'Datos Carga'!I8)*0.45)</f>
        <v>2362.5</v>
      </c>
      <c r="H3" s="5">
        <f>IF(B3="", 0, ('Datos Carga'!H8/(VLOOKUP(B3,Parametros!$C$2:$D$16,2,FALSE)))*0.45*(VLOOKUP(B3,Parametros!$C$2:$H$16,5,FALSE)))</f>
        <v>0</v>
      </c>
      <c r="I3" s="5">
        <f>IF(B3="",0,(('Datos Carga'!H8/(VLOOKUP(B3,Parametros!$C$2:$D$16,2,FALSE)))*0.45*0.65))</f>
        <v>3133.928571428572</v>
      </c>
      <c r="J3" s="5">
        <f>IF(B3="",0,(Parametros!$D$24*(VLOOKUP(B3,Parametros!$C$2:$I$16,7,FALSE)))*(IF('Datos Carga'!$B$14="Parcela",1,0.5))*(IF('Datos Carga'!$B$6="Leche",0.8,1)))</f>
        <v>987.93000000000018</v>
      </c>
      <c r="K3" s="5">
        <f t="shared" ref="K3:K9" si="1">+SUM(G3:J3)</f>
        <v>6484.3585714285728</v>
      </c>
      <c r="L3" s="4"/>
      <c r="N3" t="str">
        <f>+Calculos!B3</f>
        <v>Past. GramineaProducción</v>
      </c>
      <c r="O3" s="1">
        <f>+Calculos!D3*Calculos!$C3</f>
        <v>438.75</v>
      </c>
      <c r="P3" s="1">
        <f>+Calculos!E3*Calculos!$C3</f>
        <v>131.62500000000003</v>
      </c>
      <c r="R3" s="1">
        <f>+Calculos!G3*Calculos!$C3</f>
        <v>236.25</v>
      </c>
      <c r="S3" s="1">
        <f>+Calculos!H3*Calculos!$C3</f>
        <v>0</v>
      </c>
      <c r="T3" s="1">
        <f>+Calculos!I3*Calculos!$C3</f>
        <v>313.39285714285722</v>
      </c>
      <c r="U3" s="1">
        <f>+Calculos!J3*Calculos!$C3</f>
        <v>98.793000000000021</v>
      </c>
      <c r="V3" s="1">
        <f t="shared" si="0"/>
        <v>648.43585714285723</v>
      </c>
    </row>
    <row r="4" spans="2:22" x14ac:dyDescent="0.25">
      <c r="B4" t="str">
        <f>'Datos Carga'!E9&amp;'Datos Carga'!F9</f>
        <v>Past. ConsociadaFin</v>
      </c>
      <c r="C4">
        <f>+'Datos Carga'!G9/'Datos Carga'!$B$9</f>
        <v>0.1</v>
      </c>
      <c r="D4" s="5">
        <f>+'Datos Carga'!I9*'Datos Carga'!H9*0.45</f>
        <v>2925</v>
      </c>
      <c r="E4" s="5">
        <f>IF(B4="Silo Maíz",0,+D4*(1-'Datos Carga'!K9))</f>
        <v>877.50000000000011</v>
      </c>
      <c r="F4" s="6"/>
      <c r="G4" s="5">
        <f>('Datos Carga'!H9*(1-'Datos Carga'!I9)*0.45)</f>
        <v>1575</v>
      </c>
      <c r="H4" s="5">
        <f>IF(B4="", 0, ('Datos Carga'!H9/(VLOOKUP(B4,Parametros!$C$2:$D$16,2,FALSE)))*0.45*(VLOOKUP(B4,Parametros!$C$2:$H$16,5,FALSE)))</f>
        <v>6000</v>
      </c>
      <c r="I4" s="5">
        <f>IF(B4="",0,(('Datos Carga'!H9/(VLOOKUP(B4,Parametros!$C$2:$D$16,2,FALSE)))*0.45*0.65))</f>
        <v>3900</v>
      </c>
      <c r="J4" s="5">
        <f>IF(B4="",0,(Parametros!$D$24*(VLOOKUP(B4,Parametros!$C$2:$I$16,7,FALSE)))*(IF('Datos Carga'!$B$14="Parcela",1,0.5))*(IF('Datos Carga'!$B$6="Leche",0.8,1)))</f>
        <v>987.93000000000018</v>
      </c>
      <c r="K4" s="5">
        <f t="shared" si="1"/>
        <v>12462.93</v>
      </c>
      <c r="L4" s="4"/>
      <c r="N4" t="str">
        <f>+Calculos!B4</f>
        <v>Past. ConsociadaFin</v>
      </c>
      <c r="O4" s="1">
        <f>+Calculos!D4*Calculos!$C4</f>
        <v>292.5</v>
      </c>
      <c r="P4" s="1">
        <f>+Calculos!E4*Calculos!$C4</f>
        <v>87.750000000000014</v>
      </c>
      <c r="R4" s="1">
        <f>+Calculos!G4*Calculos!$C4</f>
        <v>157.5</v>
      </c>
      <c r="S4" s="1">
        <f>+Calculos!H4*Calculos!$C4</f>
        <v>600</v>
      </c>
      <c r="T4" s="1">
        <f>+Calculos!I4*Calculos!$C4</f>
        <v>390</v>
      </c>
      <c r="U4" s="1">
        <f>+Calculos!J4*Calculos!$C4</f>
        <v>98.793000000000021</v>
      </c>
      <c r="V4" s="1">
        <f t="shared" si="0"/>
        <v>1246.2930000000001</v>
      </c>
    </row>
    <row r="5" spans="2:22" x14ac:dyDescent="0.25">
      <c r="B5" t="str">
        <f>'Datos Carga'!E10&amp;'Datos Carga'!F10</f>
        <v>Silo Maíz</v>
      </c>
      <c r="C5">
        <f>+'Datos Carga'!G10/'Datos Carga'!$B$9</f>
        <v>0.2</v>
      </c>
      <c r="D5" s="5">
        <f>+'Datos Carga'!I10*'Datos Carga'!H10*0.45</f>
        <v>1575</v>
      </c>
      <c r="E5" s="5">
        <f>IF(B5="Silo Maíz",0,+D5*(1-'Datos Carga'!K10))</f>
        <v>0</v>
      </c>
      <c r="F5" s="6"/>
      <c r="G5" s="5">
        <f>('Datos Carga'!H10*(1-'Datos Carga'!I10)*0.45)</f>
        <v>675.00000000000011</v>
      </c>
      <c r="H5" s="5">
        <f>IF(B5="", 0, ('Datos Carga'!H10/(VLOOKUP(B5,Parametros!$C$2:$D$16,2,FALSE)))*0.45*(VLOOKUP(B5,Parametros!$C$2:$H$16,5,FALSE)))</f>
        <v>401.78571428571433</v>
      </c>
      <c r="I5" s="5">
        <f>IF(B5="",0,(('Datos Carga'!H10/(VLOOKUP(B5,Parametros!$C$2:$D$16,2,FALSE)))*0.45*0.65))</f>
        <v>261.16071428571433</v>
      </c>
      <c r="J5" s="5">
        <f>IF(B5="",0,(Parametros!$D$24*(VLOOKUP(B5,Parametros!$C$2:$I$16,7,FALSE)))*(IF('Datos Carga'!$B$14="Parcela",1,0.5))*(IF('Datos Carga'!$B$6="Leche",0.8,1)))</f>
        <v>0</v>
      </c>
      <c r="K5" s="5">
        <f t="shared" si="1"/>
        <v>1337.9464285714289</v>
      </c>
      <c r="L5" s="4"/>
      <c r="N5" t="str">
        <f>+Calculos!B5</f>
        <v>Silo Maíz</v>
      </c>
      <c r="O5" s="1">
        <f>+Calculos!D5*Calculos!$C5</f>
        <v>315</v>
      </c>
      <c r="P5" s="1">
        <f>+Calculos!E5*Calculos!$C5</f>
        <v>0</v>
      </c>
      <c r="R5" s="1">
        <f>+Calculos!G5*Calculos!$C5</f>
        <v>135.00000000000003</v>
      </c>
      <c r="S5" s="1">
        <f>+Calculos!H5*Calculos!$C5</f>
        <v>80.357142857142875</v>
      </c>
      <c r="T5" s="1">
        <f>+Calculos!I5*Calculos!$C5</f>
        <v>52.232142857142868</v>
      </c>
      <c r="U5" s="1">
        <f>+Calculos!J5*Calculos!$C5</f>
        <v>0</v>
      </c>
      <c r="V5" s="1">
        <f t="shared" si="0"/>
        <v>267.58928571428578</v>
      </c>
    </row>
    <row r="6" spans="2:22" x14ac:dyDescent="0.25">
      <c r="B6" t="str">
        <f>'Datos Carga'!E11&amp;'Datos Carga'!F11</f>
        <v>Graminea de invierno anual</v>
      </c>
      <c r="C6">
        <f>+'Datos Carga'!G11/'Datos Carga'!$B$9</f>
        <v>0.2</v>
      </c>
      <c r="D6" s="5">
        <f>+'Datos Carga'!I11*'Datos Carga'!H11*0.45</f>
        <v>5130</v>
      </c>
      <c r="E6" s="5">
        <f>IF(B6="Silo Maíz",0,+D6*(1-'Datos Carga'!K11))</f>
        <v>1539.0000000000002</v>
      </c>
      <c r="F6" s="4"/>
      <c r="G6" s="5">
        <f>('Datos Carga'!H11*(1-'Datos Carga'!I11)*0.45)</f>
        <v>270.00000000000028</v>
      </c>
      <c r="H6" s="5">
        <f>IF(B6="", 0, ('Datos Carga'!H11/(VLOOKUP(B6,Parametros!$C$2:$D$16,2,FALSE)))*0.45*(VLOOKUP(B6,Parametros!$C$2:$H$16,5,FALSE)))</f>
        <v>1985.2941176470586</v>
      </c>
      <c r="I6" s="5">
        <f>IF(B6="",0,(('Datos Carga'!H11/(VLOOKUP(B6,Parametros!$C$2:$D$16,2,FALSE)))*0.45*0.65))</f>
        <v>1290.4411764705881</v>
      </c>
      <c r="J6" s="5">
        <f>IF(B6="",0,(Parametros!$D$24*(VLOOKUP(B6,Parametros!$C$2:$I$16,7,FALSE)))*(IF('Datos Carga'!$B$14="Parcela",1,0.5))*(IF('Datos Carga'!$B$6="Leche",0.8,1)))</f>
        <v>329.31000000000006</v>
      </c>
      <c r="K6" s="5">
        <f t="shared" si="1"/>
        <v>3875.0452941176468</v>
      </c>
      <c r="L6" s="4"/>
      <c r="N6" t="str">
        <f>+Calculos!B6</f>
        <v>Graminea de invierno anual</v>
      </c>
      <c r="O6" s="1">
        <f>+Calculos!D6*Calculos!$C6</f>
        <v>1026</v>
      </c>
      <c r="P6" s="1">
        <f>+Calculos!E6*Calculos!$C6</f>
        <v>307.80000000000007</v>
      </c>
      <c r="R6" s="1">
        <f>+Calculos!G6*Calculos!$C6</f>
        <v>54.000000000000057</v>
      </c>
      <c r="S6" s="1">
        <f>+Calculos!H6*Calculos!$C6</f>
        <v>397.05882352941171</v>
      </c>
      <c r="T6" s="1">
        <f>+Calculos!I6*Calculos!$C6</f>
        <v>258.08823529411762</v>
      </c>
      <c r="U6" s="1">
        <f>+Calculos!J6*Calculos!$C6</f>
        <v>65.862000000000009</v>
      </c>
      <c r="V6" s="1">
        <f t="shared" si="0"/>
        <v>775.00905882352936</v>
      </c>
    </row>
    <row r="7" spans="2:22" x14ac:dyDescent="0.25">
      <c r="B7" t="str">
        <f>'Datos Carga'!E12&amp;'Datos Carga'!F12</f>
        <v>Silo Maíz</v>
      </c>
      <c r="C7">
        <f>+'Datos Carga'!G12/'Datos Carga'!$B$9</f>
        <v>0.1</v>
      </c>
      <c r="D7" s="5">
        <f>+'Datos Carga'!I12*'Datos Carga'!H12*0.45</f>
        <v>1350</v>
      </c>
      <c r="E7" s="5">
        <f>IF(B7="Silo Maíz",0,+D7*(1-'Datos Carga'!K12))</f>
        <v>0</v>
      </c>
      <c r="F7" s="4"/>
      <c r="G7" s="5">
        <f>('Datos Carga'!H12*(1-'Datos Carga'!I12)*0.45)</f>
        <v>900</v>
      </c>
      <c r="H7" s="5">
        <f>IF(B7="", 0, ('Datos Carga'!H12/(VLOOKUP(B7,Parametros!$C$2:$D$16,2,FALSE)))*0.45*(VLOOKUP(B7,Parametros!$C$2:$H$16,5,FALSE)))</f>
        <v>401.78571428571433</v>
      </c>
      <c r="I7" s="5">
        <f>IF(B7="",0,(('Datos Carga'!H12/(VLOOKUP(B7,Parametros!$C$2:$D$16,2,FALSE)))*0.45*0.65))</f>
        <v>261.16071428571433</v>
      </c>
      <c r="J7" s="5">
        <f>IF(B7="",0,(Parametros!$D$24*(VLOOKUP(B7,Parametros!$C$2:$I$16,7,FALSE)))*(IF('Datos Carga'!$B$14="Parcela",1,0.5))*(IF('Datos Carga'!$B$6="Leche",0.8,1)))</f>
        <v>0</v>
      </c>
      <c r="K7" s="5">
        <f t="shared" si="1"/>
        <v>1562.9464285714284</v>
      </c>
      <c r="L7" s="4"/>
      <c r="N7" t="str">
        <f>+Calculos!B7</f>
        <v>Silo Maíz</v>
      </c>
      <c r="O7" s="1">
        <f>+Calculos!D7*Calculos!$C7</f>
        <v>135</v>
      </c>
      <c r="P7" s="1">
        <f>+Calculos!E7*Calculos!$C7</f>
        <v>0</v>
      </c>
      <c r="R7" s="1">
        <f>+Calculos!G7*Calculos!$C7</f>
        <v>90</v>
      </c>
      <c r="S7" s="1">
        <f>+Calculos!H7*Calculos!$C7</f>
        <v>40.178571428571438</v>
      </c>
      <c r="T7" s="1">
        <f>+Calculos!I7*Calculos!$C7</f>
        <v>26.116071428571434</v>
      </c>
      <c r="U7" s="1">
        <f>+Calculos!J7*Calculos!$C7</f>
        <v>0</v>
      </c>
      <c r="V7" s="1">
        <f t="shared" si="0"/>
        <v>156.29464285714289</v>
      </c>
    </row>
    <row r="8" spans="2:22" x14ac:dyDescent="0.25">
      <c r="B8" t="str">
        <f>'Datos Carga'!E13&amp;'Datos Carga'!F13</f>
        <v>Pastizal templado</v>
      </c>
      <c r="C8">
        <f>+'Datos Carga'!G13/'Datos Carga'!$B$9</f>
        <v>0.1</v>
      </c>
      <c r="D8" s="5">
        <f>+'Datos Carga'!I13*'Datos Carga'!H13*0.45</f>
        <v>1800</v>
      </c>
      <c r="E8" s="5">
        <f>IF(B8="Silo Maíz",0,+D8*(1-'Datos Carga'!K13))</f>
        <v>900</v>
      </c>
      <c r="F8" s="4"/>
      <c r="G8" s="5">
        <f>('Datos Carga'!H13*(1-'Datos Carga'!I13)*0.45)</f>
        <v>1800</v>
      </c>
      <c r="H8" s="5">
        <f>IF(B8="", 0, ('Datos Carga'!H13/(VLOOKUP(B8,Parametros!$C$2:$D$16,2,FALSE)))*0.45*(VLOOKUP(B8,Parametros!$C$2:$H$16,5,FALSE)))</f>
        <v>0</v>
      </c>
      <c r="I8" s="5">
        <f>IF(B8="",0,(('Datos Carga'!H13/(VLOOKUP(B8,Parametros!$C$2:$D$16,2,FALSE)))*0.45*0.65))</f>
        <v>8666.6666666666661</v>
      </c>
      <c r="J8" s="5">
        <f>IF(B8="",0,(Parametros!$D$24*(VLOOKUP(B8,Parametros!$C$2:$I$16,7,FALSE)))*(IF('Datos Carga'!$B$14="Parcela",1,0.5))*(IF('Datos Carga'!$B$6="Leche",0.8,1)))</f>
        <v>1317.2400000000002</v>
      </c>
      <c r="K8" s="5">
        <f t="shared" si="1"/>
        <v>11783.906666666666</v>
      </c>
      <c r="L8" s="4"/>
      <c r="N8" t="str">
        <f>+Calculos!B8</f>
        <v>Pastizal templado</v>
      </c>
      <c r="O8" s="1">
        <f>+Calculos!D8*Calculos!$C8</f>
        <v>180</v>
      </c>
      <c r="P8" s="1">
        <f>+Calculos!E8*Calculos!$C8</f>
        <v>90</v>
      </c>
      <c r="R8" s="1">
        <f>+Calculos!G8*Calculos!$C8</f>
        <v>180</v>
      </c>
      <c r="S8" s="1">
        <f>+Calculos!H8*Calculos!$C8</f>
        <v>0</v>
      </c>
      <c r="T8" s="1">
        <f>+Calculos!I8*Calculos!$C8</f>
        <v>866.66666666666663</v>
      </c>
      <c r="U8" s="1">
        <f>+Calculos!J8*Calculos!$C8</f>
        <v>131.72400000000002</v>
      </c>
      <c r="V8" s="1">
        <f t="shared" si="0"/>
        <v>1178.3906666666664</v>
      </c>
    </row>
    <row r="9" spans="2:22" x14ac:dyDescent="0.25">
      <c r="B9" t="str">
        <f>'Datos Carga'!E14&amp;'Datos Carga'!F14</f>
        <v/>
      </c>
      <c r="C9">
        <f>+'Datos Carga'!G14/'Datos Carga'!$B$9</f>
        <v>0</v>
      </c>
      <c r="D9" s="5">
        <f>+'Datos Carga'!I14*'Datos Carga'!H14*0.45</f>
        <v>0</v>
      </c>
      <c r="E9" s="5">
        <f>IF(B9="Silo Maíz",0,+D9*(1-'Datos Carga'!K14))</f>
        <v>0</v>
      </c>
      <c r="F9" s="4"/>
      <c r="G9" s="5">
        <f>('Datos Carga'!H14*(1-'Datos Carga'!I14)*0.45)</f>
        <v>0</v>
      </c>
      <c r="H9" s="5">
        <f>IF(B9="", 0, ('Datos Carga'!H14/(VLOOKUP(B9,Parametros!$C$2:$D$16,2,FALSE)))*0.45*(VLOOKUP(B9,Parametros!$C$2:$H$16,5,FALSE)))</f>
        <v>0</v>
      </c>
      <c r="I9" s="5">
        <f>IF(B9="",0,(('Datos Carga'!H14/(VLOOKUP(B9,Parametros!$C$2:$D$16,2,FALSE)))*0.45*0.65))</f>
        <v>0</v>
      </c>
      <c r="J9" s="5">
        <f>IF(B9="",0,(Parametros!$D$24*(VLOOKUP(B9,Parametros!$C$2:$I$16,7,FALSE)))*(IF('Datos Carga'!$B$14="Parcela",1,0.5))*(IF('Datos Carga'!$B$6="Leche",0.8,1)))</f>
        <v>0</v>
      </c>
      <c r="K9" s="5">
        <f t="shared" si="1"/>
        <v>0</v>
      </c>
      <c r="L9" s="4"/>
      <c r="N9" t="str">
        <f>+Calculos!B9</f>
        <v/>
      </c>
      <c r="O9" s="1">
        <f>+Calculos!D9*Calculos!$C9</f>
        <v>0</v>
      </c>
      <c r="P9" s="1">
        <f>+Calculos!E9*Calculos!$C9</f>
        <v>0</v>
      </c>
      <c r="R9" s="1">
        <f>+Calculos!G9*Calculos!$C9</f>
        <v>0</v>
      </c>
      <c r="S9" s="1">
        <f>+Calculos!H9*Calculos!$C9</f>
        <v>0</v>
      </c>
      <c r="T9" s="1">
        <f>+Calculos!I9*Calculos!$C9</f>
        <v>0</v>
      </c>
      <c r="U9" s="1">
        <f>+Calculos!J9*Calculos!$C9</f>
        <v>0</v>
      </c>
      <c r="V9" s="1">
        <f t="shared" si="0"/>
        <v>0</v>
      </c>
    </row>
    <row r="10" spans="2:22" x14ac:dyDescent="0.25">
      <c r="B10" t="str">
        <f>'Datos Carga'!E15&amp;'Datos Carga'!F15</f>
        <v/>
      </c>
      <c r="C10">
        <f>+'Datos Carga'!G15/'Datos Carga'!$B$9</f>
        <v>0</v>
      </c>
      <c r="D10" s="5">
        <f>+'Datos Carga'!I15*'Datos Carga'!H15*0.45</f>
        <v>0</v>
      </c>
      <c r="E10" s="5">
        <f>IF(B10="Silo Maíz",0,+D10*(1-'Datos Carga'!K15))</f>
        <v>0</v>
      </c>
      <c r="F10" s="4"/>
      <c r="G10" s="5">
        <f>('Datos Carga'!H15*(1-'Datos Carga'!I15)*0.45)</f>
        <v>0</v>
      </c>
      <c r="H10" s="5">
        <f>IF(B10="", 0, ('Datos Carga'!H15/(VLOOKUP(B10,Parametros!$C$2:$D$16,2,FALSE)))*0.45*(VLOOKUP(B10,Parametros!$C$2:$H$16,5,FALSE)))</f>
        <v>0</v>
      </c>
      <c r="I10" s="5">
        <f>IF(B10="",0,(('Datos Carga'!H15/(VLOOKUP(B10,Parametros!$C$2:$D$16,2,FALSE)))*0.45*0.65))</f>
        <v>0</v>
      </c>
      <c r="J10" s="5">
        <f>IF(B10="",0,(Parametros!$D$24*(VLOOKUP(B10,Parametros!$C$2:$I$16,7,FALSE)))*(IF('Datos Carga'!$B$14="Parcela",1,0.5))*(IF('Datos Carga'!$B$6="Leche",0.8,1)))</f>
        <v>0</v>
      </c>
      <c r="K10" s="5">
        <f t="shared" ref="K10:K11" si="2">+SUM(G10:J10)</f>
        <v>0</v>
      </c>
      <c r="L10" s="4"/>
      <c r="N10" t="str">
        <f>+Calculos!B10</f>
        <v/>
      </c>
      <c r="O10" s="1">
        <f>+Calculos!D10*Calculos!$A10</f>
        <v>0</v>
      </c>
      <c r="P10" s="1">
        <f>+Calculos!E10*Calculos!$C10</f>
        <v>0</v>
      </c>
      <c r="R10" s="1">
        <f>+Calculos!G10*Calculos!$A10</f>
        <v>0</v>
      </c>
      <c r="S10" s="1">
        <f>+Calculos!H10*Calculos!$A10</f>
        <v>0</v>
      </c>
      <c r="T10" s="1">
        <f>+Calculos!I10*Calculos!$A10</f>
        <v>0</v>
      </c>
      <c r="U10" s="1">
        <f>+Calculos!J10*Calculos!$A10</f>
        <v>0</v>
      </c>
      <c r="V10" s="1">
        <f t="shared" si="0"/>
        <v>0</v>
      </c>
    </row>
    <row r="11" spans="2:22" x14ac:dyDescent="0.25">
      <c r="B11" t="str">
        <f>'Datos Carga'!E16&amp;'Datos Carga'!F16</f>
        <v/>
      </c>
      <c r="C11">
        <f>+'Datos Carga'!G16/'Datos Carga'!$B$9</f>
        <v>0</v>
      </c>
      <c r="D11" s="5">
        <f>+'Datos Carga'!I16*'Datos Carga'!H16*0.45</f>
        <v>0</v>
      </c>
      <c r="E11" s="5">
        <f>IF(B11="Silo Maíz",0,+D11*(1-'Datos Carga'!K16))</f>
        <v>0</v>
      </c>
      <c r="F11" s="4"/>
      <c r="G11" s="5">
        <f>('Datos Carga'!H16*(1-'Datos Carga'!I16)*0.45)</f>
        <v>0</v>
      </c>
      <c r="H11" s="5">
        <f>IF(B11="", 0, ('Datos Carga'!H16/(VLOOKUP(B11,Parametros!$C$2:$D$16,2,FALSE)))*0.45*(VLOOKUP(B11,Parametros!$C$2:$H$16,5,FALSE)))</f>
        <v>0</v>
      </c>
      <c r="I11" s="5">
        <f>IF(B11="",0,(('Datos Carga'!H16/(VLOOKUP(B11,Parametros!$C$2:$D$16,2,FALSE)))*0.45*0.65))</f>
        <v>0</v>
      </c>
      <c r="J11" s="5">
        <f>IF(B11="",0,(Parametros!$D$24*(VLOOKUP(B11,Parametros!$C$2:$I$16,7,FALSE)))*(IF('Datos Carga'!$B$14="Parcela",1,0.5))*(IF('Datos Carga'!$B$6="Leche",0.8,1)))</f>
        <v>0</v>
      </c>
      <c r="K11" s="5">
        <f t="shared" si="2"/>
        <v>0</v>
      </c>
      <c r="L11" s="4"/>
      <c r="N11" t="str">
        <f>+Calculos!B11</f>
        <v/>
      </c>
      <c r="O11" s="1">
        <f>+Calculos!D11*Calculos!$A11</f>
        <v>0</v>
      </c>
      <c r="P11" s="1">
        <f>+Calculos!E11*Calculos!$C11</f>
        <v>0</v>
      </c>
      <c r="R11" s="1">
        <f>+Calculos!G11*Calculos!$A11</f>
        <v>0</v>
      </c>
      <c r="S11" s="1">
        <f>+Calculos!H11*Calculos!$A11</f>
        <v>0</v>
      </c>
      <c r="T11" s="1">
        <f>+Calculos!I11*Calculos!$A11</f>
        <v>0</v>
      </c>
      <c r="U11" s="1">
        <f>+Calculos!J11*Calculos!$A11</f>
        <v>0</v>
      </c>
      <c r="V11" s="1">
        <f t="shared" si="0"/>
        <v>0</v>
      </c>
    </row>
    <row r="12" spans="2:22" x14ac:dyDescent="0.25">
      <c r="D12" s="5"/>
      <c r="E12" s="5"/>
      <c r="F12" s="4"/>
      <c r="G12" s="5"/>
      <c r="H12" s="5"/>
      <c r="I12" s="5"/>
      <c r="J12" s="5"/>
      <c r="K12" s="5"/>
      <c r="L12" s="4"/>
      <c r="N12">
        <f>+Calculos!B12</f>
        <v>0</v>
      </c>
      <c r="O12" s="1">
        <f>+Calculos!D12*Calculos!$A12</f>
        <v>0</v>
      </c>
      <c r="P12" s="1">
        <f>+Calculos!E12*Calculos!$C12</f>
        <v>0</v>
      </c>
      <c r="R12" s="1">
        <f>+Calculos!G12*Calculos!$A12</f>
        <v>0</v>
      </c>
      <c r="S12" s="1">
        <f>+Calculos!H12*Calculos!$A12</f>
        <v>0</v>
      </c>
      <c r="T12" s="1">
        <f>+Calculos!I12*Calculos!$A12</f>
        <v>0</v>
      </c>
      <c r="U12" s="1">
        <f>+Calculos!J12*Calculos!$A12</f>
        <v>0</v>
      </c>
      <c r="V12" s="1">
        <f t="shared" si="0"/>
        <v>0</v>
      </c>
    </row>
    <row r="14" spans="2:22" x14ac:dyDescent="0.25">
      <c r="H14" s="1"/>
      <c r="I14" s="1"/>
      <c r="J14" s="1"/>
      <c r="K14" s="1"/>
      <c r="N14" t="s">
        <v>24</v>
      </c>
      <c r="O14" s="1">
        <f>+SUM(O2:O13)</f>
        <v>2533.5</v>
      </c>
      <c r="P14" s="1">
        <f>+SUM(P2:P13)</f>
        <v>661.05000000000018</v>
      </c>
      <c r="R14" s="1">
        <f>+SUM(R2:R13)</f>
        <v>931.5</v>
      </c>
      <c r="S14" s="1">
        <f>+SUM(S2:S13)</f>
        <v>1117.5945378151259</v>
      </c>
      <c r="T14" s="1">
        <f>+SUM(T2:T13)</f>
        <v>1966.1898509403759</v>
      </c>
      <c r="U14" s="1">
        <f>+SUM(U2:U13)</f>
        <v>493.96500000000015</v>
      </c>
      <c r="V14" s="1">
        <f>+U14+T14+S14+R14</f>
        <v>4509.249388755502</v>
      </c>
    </row>
    <row r="16" spans="2:22" x14ac:dyDescent="0.25">
      <c r="G16" s="1"/>
      <c r="H16" s="1"/>
      <c r="I16" s="1"/>
      <c r="J16" s="1"/>
      <c r="K16" s="1"/>
      <c r="V16" s="33"/>
    </row>
    <row r="17" spans="7:16" x14ac:dyDescent="0.25">
      <c r="G17" s="1"/>
      <c r="H17" s="1"/>
      <c r="I17" s="1"/>
      <c r="J17" s="1"/>
      <c r="K17" s="1"/>
      <c r="O17" s="9"/>
      <c r="P17" s="9"/>
    </row>
  </sheetData>
  <dataConsolidate/>
  <dataValidations count="2">
    <dataValidation type="decimal" allowBlank="1" showInputMessage="1" showErrorMessage="1" errorTitle="Corregir Estado de la pastura" sqref="S2:U14 V2:V13">
      <formula1>0</formula1>
      <formula2>100000</formula2>
    </dataValidation>
    <dataValidation type="decimal" allowBlank="1" showInputMessage="1" showErrorMessage="1" errorTitle="Corregir Estado de la pastura" error="Corregir_x000a_" sqref="V14">
      <formula1>0</formula1>
      <formula2>100000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L9" sqref="L9"/>
    </sheetView>
  </sheetViews>
  <sheetFormatPr defaultRowHeight="15" x14ac:dyDescent="0.25"/>
  <cols>
    <col min="1" max="16384" width="9.140625" style="8"/>
  </cols>
  <sheetData>
    <row r="2" spans="2:10" x14ac:dyDescent="0.25">
      <c r="B2" s="12"/>
      <c r="C2" s="13"/>
      <c r="D2" s="13"/>
      <c r="E2" s="13"/>
      <c r="F2" s="13"/>
      <c r="G2" s="13"/>
      <c r="H2" s="13"/>
      <c r="I2" s="13"/>
      <c r="J2" s="14"/>
    </row>
    <row r="3" spans="2:10" x14ac:dyDescent="0.25">
      <c r="B3" s="15"/>
      <c r="C3" s="16"/>
      <c r="D3" s="16"/>
      <c r="E3" s="36" t="s">
        <v>61</v>
      </c>
      <c r="F3" s="36"/>
      <c r="G3" s="36"/>
      <c r="H3" s="36"/>
      <c r="I3" s="36"/>
      <c r="J3" s="17"/>
    </row>
    <row r="4" spans="2:10" x14ac:dyDescent="0.25">
      <c r="B4" s="15"/>
      <c r="C4" s="16"/>
      <c r="D4" s="16"/>
      <c r="E4" s="36"/>
      <c r="F4" s="36"/>
      <c r="G4" s="36"/>
      <c r="H4" s="36"/>
      <c r="I4" s="36"/>
      <c r="J4" s="17"/>
    </row>
    <row r="5" spans="2:10" x14ac:dyDescent="0.25">
      <c r="B5" s="15"/>
      <c r="C5" s="16"/>
      <c r="D5" s="16"/>
      <c r="E5" s="16" t="s">
        <v>62</v>
      </c>
      <c r="F5" s="16"/>
      <c r="G5" s="16"/>
      <c r="H5" s="16"/>
      <c r="I5" s="16"/>
      <c r="J5" s="17"/>
    </row>
    <row r="6" spans="2:10" x14ac:dyDescent="0.25">
      <c r="B6" s="15"/>
      <c r="C6" s="16"/>
      <c r="D6" s="16"/>
      <c r="E6" s="16" t="s">
        <v>63</v>
      </c>
      <c r="F6" s="16"/>
      <c r="G6" s="16"/>
      <c r="H6" s="16"/>
      <c r="I6" s="16"/>
      <c r="J6" s="17"/>
    </row>
    <row r="7" spans="2:10" x14ac:dyDescent="0.25">
      <c r="B7" s="18"/>
      <c r="C7" s="19"/>
      <c r="D7" s="19"/>
      <c r="E7" s="20" t="s">
        <v>64</v>
      </c>
      <c r="F7" s="19"/>
      <c r="G7" s="19"/>
      <c r="H7" s="19"/>
      <c r="I7" s="19"/>
      <c r="J7" s="21"/>
    </row>
    <row r="9" spans="2:10" x14ac:dyDescent="0.25">
      <c r="B9" s="12"/>
      <c r="C9" s="13"/>
      <c r="D9" s="13"/>
      <c r="E9" s="13"/>
      <c r="F9" s="13"/>
      <c r="G9" s="13"/>
      <c r="H9" s="13"/>
      <c r="I9" s="13"/>
      <c r="J9" s="14"/>
    </row>
    <row r="10" spans="2:10" x14ac:dyDescent="0.25">
      <c r="B10" s="15"/>
      <c r="C10" s="22" t="s">
        <v>65</v>
      </c>
      <c r="D10" s="16"/>
      <c r="E10" s="16"/>
      <c r="F10" s="16"/>
      <c r="G10" s="16"/>
      <c r="H10" s="16"/>
      <c r="I10" s="16"/>
      <c r="J10" s="17"/>
    </row>
    <row r="11" spans="2:10" x14ac:dyDescent="0.25">
      <c r="B11" s="15"/>
      <c r="C11" s="16" t="s">
        <v>66</v>
      </c>
      <c r="D11" s="16"/>
      <c r="E11" s="16"/>
      <c r="F11" s="16"/>
      <c r="G11" s="16"/>
      <c r="H11" s="16"/>
      <c r="I11" s="16"/>
      <c r="J11" s="17"/>
    </row>
    <row r="12" spans="2:10" x14ac:dyDescent="0.25">
      <c r="B12" s="15"/>
      <c r="C12" s="16"/>
      <c r="D12" s="16"/>
      <c r="E12" s="16"/>
      <c r="F12" s="16"/>
      <c r="G12" s="16"/>
      <c r="H12" s="16"/>
      <c r="I12" s="16"/>
      <c r="J12" s="17"/>
    </row>
    <row r="13" spans="2:10" x14ac:dyDescent="0.25">
      <c r="B13" s="18"/>
      <c r="C13" s="19"/>
      <c r="D13" s="19"/>
      <c r="E13" s="19"/>
      <c r="F13" s="19"/>
      <c r="G13" s="19"/>
      <c r="H13" s="19"/>
      <c r="I13" s="19"/>
      <c r="J13" s="21"/>
    </row>
    <row r="15" spans="2:10" x14ac:dyDescent="0.25">
      <c r="B15" s="12"/>
      <c r="C15" s="13"/>
      <c r="D15" s="13"/>
      <c r="E15" s="13"/>
      <c r="F15" s="13"/>
      <c r="G15" s="13"/>
      <c r="H15" s="13"/>
      <c r="I15" s="13"/>
      <c r="J15" s="14"/>
    </row>
    <row r="16" spans="2:10" x14ac:dyDescent="0.25">
      <c r="B16" s="15"/>
      <c r="C16" s="16" t="s">
        <v>76</v>
      </c>
      <c r="D16" s="16"/>
      <c r="E16" s="16"/>
      <c r="F16" s="16"/>
      <c r="G16" s="16"/>
      <c r="H16" s="16"/>
      <c r="I16" s="16"/>
      <c r="J16" s="17"/>
    </row>
    <row r="17" spans="2:10" x14ac:dyDescent="0.25">
      <c r="B17" s="15"/>
      <c r="C17" s="16"/>
      <c r="D17" s="16"/>
      <c r="E17" s="16"/>
      <c r="F17" s="16"/>
      <c r="G17" s="16"/>
      <c r="H17" s="16"/>
      <c r="I17" s="16"/>
      <c r="J17" s="17"/>
    </row>
    <row r="18" spans="2:10" x14ac:dyDescent="0.25">
      <c r="B18" s="15"/>
      <c r="C18" s="16"/>
      <c r="D18" s="16"/>
      <c r="E18" s="16"/>
      <c r="F18" s="16"/>
      <c r="G18" s="16"/>
      <c r="H18" s="16"/>
      <c r="I18" s="16"/>
      <c r="J18" s="17"/>
    </row>
    <row r="19" spans="2:10" x14ac:dyDescent="0.25">
      <c r="B19" s="18"/>
      <c r="C19" s="19"/>
      <c r="D19" s="19"/>
      <c r="E19" s="19"/>
      <c r="F19" s="19"/>
      <c r="G19" s="19"/>
      <c r="H19" s="19"/>
      <c r="I19" s="19"/>
      <c r="J19" s="21"/>
    </row>
    <row r="20" spans="2:10" x14ac:dyDescent="0.25">
      <c r="B20" s="16"/>
      <c r="C20" s="16"/>
      <c r="D20" s="16"/>
      <c r="E20" s="16"/>
      <c r="F20" s="16"/>
      <c r="G20" s="16"/>
      <c r="H20" s="16"/>
      <c r="I20" s="16"/>
      <c r="J20" s="16"/>
    </row>
    <row r="21" spans="2:10" x14ac:dyDescent="0.25">
      <c r="B21" s="16"/>
      <c r="C21" s="16"/>
      <c r="D21" s="16"/>
      <c r="E21" s="16"/>
      <c r="F21" s="16"/>
      <c r="G21" s="16"/>
      <c r="H21" s="16"/>
      <c r="I21" s="16"/>
      <c r="J21" s="16"/>
    </row>
  </sheetData>
  <sheetProtection algorithmName="SHA-512" hashValue="RYDJn6jMx7h4RfewcrUshKu4tDeP74ghNROkoLyZIwY/gAnSU0PoxMhScnqrgum3FUhOCczMigVyU/Z6NJo0ng==" saltValue="gY1H87i10KgpZchLv24YZA==" spinCount="100000" sheet="1" objects="1" scenarios="1"/>
  <mergeCells count="1">
    <mergeCell ref="E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Datos Carga</vt:lpstr>
      <vt:lpstr>Parametros</vt:lpstr>
      <vt:lpstr>Calculos</vt:lpstr>
      <vt:lpstr>Acerca</vt:lpstr>
      <vt:lpstr>Figura por cultivo</vt:lpstr>
      <vt:lpstr>Figura rotación</vt:lpstr>
      <vt:lpstr>Clima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Gonzalo Berhongaray</cp:lastModifiedBy>
  <dcterms:created xsi:type="dcterms:W3CDTF">2019-09-02T13:34:59Z</dcterms:created>
  <dcterms:modified xsi:type="dcterms:W3CDTF">2020-07-30T15:33:58Z</dcterms:modified>
</cp:coreProperties>
</file>