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Inicio" sheetId="6" r:id="rId1"/>
    <sheet name="$" sheetId="1" r:id="rId2"/>
    <sheet name="U$S" sheetId="2" r:id="rId3"/>
    <sheet name="$ Constantes" sheetId="3" r:id="rId4"/>
    <sheet name="4" sheetId="4" state="hidden" r:id="rId5"/>
    <sheet name="5" sheetId="5" state="hidden" r:id="rId6"/>
  </sheets>
  <externalReferences>
    <externalReference r:id="rId7"/>
  </externalReferences>
  <definedNames>
    <definedName name="CAMPAÑA">[1]Inicio!$D$9</definedName>
    <definedName name="CUIC">[1]Inicio!$D$6</definedName>
    <definedName name="EMPRESA">[1]Inicio!$D$5</definedName>
    <definedName name="GRUPO">[1]Inicio!$D$7</definedName>
    <definedName name="REGION">[1]Inicio!$D$8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3" l="1"/>
  <c r="G43" i="3"/>
  <c r="G41" i="3"/>
  <c r="G40" i="3"/>
  <c r="G39" i="3"/>
  <c r="G38" i="3"/>
  <c r="G37" i="3"/>
  <c r="G36" i="3"/>
  <c r="G34" i="3"/>
  <c r="G33" i="3"/>
  <c r="G32" i="3"/>
  <c r="G31" i="3"/>
  <c r="G30" i="3"/>
  <c r="G29" i="3"/>
  <c r="G27" i="3"/>
  <c r="G26" i="3"/>
  <c r="G25" i="3"/>
  <c r="G24" i="3"/>
  <c r="G23" i="3"/>
  <c r="G22" i="3"/>
  <c r="G21" i="3"/>
  <c r="G20" i="3"/>
  <c r="G19" i="3"/>
  <c r="G18" i="3"/>
  <c r="G17" i="3"/>
  <c r="G16" i="3"/>
  <c r="C10" i="3" l="1"/>
  <c r="C9" i="3"/>
  <c r="C10" i="2"/>
  <c r="C9" i="2"/>
  <c r="C8" i="3" l="1"/>
  <c r="C7" i="3"/>
  <c r="C6" i="3"/>
  <c r="C5" i="3"/>
  <c r="C8" i="2"/>
  <c r="C7" i="2"/>
  <c r="C6" i="2"/>
  <c r="C5" i="2"/>
  <c r="C10" i="1"/>
  <c r="C9" i="1"/>
  <c r="C8" i="1"/>
  <c r="C7" i="1"/>
  <c r="C6" i="1"/>
  <c r="C5" i="1"/>
  <c r="H44" i="3"/>
  <c r="H43" i="3"/>
  <c r="H41" i="3"/>
  <c r="H40" i="3"/>
  <c r="H39" i="3"/>
  <c r="H38" i="3"/>
  <c r="H37" i="3"/>
  <c r="H36" i="3"/>
  <c r="H34" i="3"/>
  <c r="H33" i="3"/>
  <c r="H32" i="3"/>
  <c r="H31" i="3"/>
  <c r="H30" i="3"/>
  <c r="H29" i="3"/>
  <c r="H27" i="3"/>
  <c r="H26" i="3"/>
  <c r="H25" i="3"/>
  <c r="H24" i="3"/>
  <c r="H23" i="3"/>
  <c r="H22" i="3"/>
  <c r="H21" i="3"/>
  <c r="H20" i="3"/>
  <c r="H19" i="3"/>
  <c r="H18" i="3"/>
  <c r="H17" i="3"/>
  <c r="H16" i="3"/>
  <c r="J24" i="3"/>
  <c r="H44" i="2"/>
  <c r="H43" i="2"/>
  <c r="H41" i="2"/>
  <c r="H40" i="2"/>
  <c r="H39" i="2"/>
  <c r="H38" i="2"/>
  <c r="H37" i="2"/>
  <c r="H36" i="2"/>
  <c r="H34" i="2"/>
  <c r="H33" i="2"/>
  <c r="H32" i="2"/>
  <c r="H31" i="2"/>
  <c r="H30" i="2"/>
  <c r="H29" i="2"/>
  <c r="H27" i="2"/>
  <c r="H26" i="2"/>
  <c r="H25" i="2"/>
  <c r="H24" i="2"/>
  <c r="H23" i="2"/>
  <c r="H22" i="2"/>
  <c r="H21" i="2"/>
  <c r="H20" i="2"/>
  <c r="H19" i="2"/>
  <c r="H18" i="2"/>
  <c r="H17" i="2"/>
  <c r="H16" i="2"/>
  <c r="G44" i="2"/>
  <c r="G43" i="2"/>
  <c r="G41" i="2"/>
  <c r="G40" i="2"/>
  <c r="G39" i="2"/>
  <c r="G38" i="2"/>
  <c r="G37" i="2"/>
  <c r="G36" i="2"/>
  <c r="G34" i="2"/>
  <c r="G33" i="2"/>
  <c r="G32" i="2"/>
  <c r="G31" i="2"/>
  <c r="G30" i="2"/>
  <c r="G29" i="2"/>
  <c r="G27" i="2"/>
  <c r="G26" i="2"/>
  <c r="G25" i="2"/>
  <c r="G24" i="2"/>
  <c r="G23" i="2"/>
  <c r="G22" i="2"/>
  <c r="G21" i="2"/>
  <c r="G20" i="2"/>
  <c r="G19" i="2"/>
  <c r="G18" i="2"/>
  <c r="G17" i="2"/>
  <c r="G16" i="2"/>
  <c r="J7" i="3"/>
  <c r="H76" i="3"/>
  <c r="H74" i="3"/>
  <c r="H72" i="3"/>
  <c r="H71" i="3"/>
  <c r="H70" i="3"/>
  <c r="I70" i="3" s="1"/>
  <c r="H68" i="3"/>
  <c r="H66" i="3"/>
  <c r="H64" i="3"/>
  <c r="H62" i="3"/>
  <c r="H61" i="3"/>
  <c r="H60" i="3"/>
  <c r="H58" i="3"/>
  <c r="G57" i="3"/>
  <c r="G59" i="3" s="1"/>
  <c r="H56" i="3"/>
  <c r="H55" i="3"/>
  <c r="I55" i="3" s="1"/>
  <c r="H75" i="1"/>
  <c r="H73" i="1"/>
  <c r="H71" i="1"/>
  <c r="H70" i="1"/>
  <c r="H68" i="1"/>
  <c r="H66" i="1"/>
  <c r="H62" i="1"/>
  <c r="H61" i="1"/>
  <c r="H60" i="1"/>
  <c r="H58" i="1"/>
  <c r="G57" i="1"/>
  <c r="G59" i="1" s="1"/>
  <c r="G63" i="1" s="1"/>
  <c r="H56" i="1"/>
  <c r="H55" i="1"/>
  <c r="I55" i="1" s="1"/>
  <c r="G45" i="1"/>
  <c r="J44" i="1"/>
  <c r="L44" i="1" s="1"/>
  <c r="J43" i="1"/>
  <c r="H42" i="1"/>
  <c r="Z19" i="1" s="1"/>
  <c r="G42" i="1"/>
  <c r="X19" i="1" s="1"/>
  <c r="J41" i="1"/>
  <c r="L41" i="1" s="1"/>
  <c r="X40" i="1"/>
  <c r="J40" i="1"/>
  <c r="M40" i="1" s="1"/>
  <c r="X39" i="1"/>
  <c r="J39" i="1"/>
  <c r="L39" i="1" s="1"/>
  <c r="Z38" i="1"/>
  <c r="J38" i="1"/>
  <c r="J37" i="1"/>
  <c r="X38" i="1"/>
  <c r="J36" i="1"/>
  <c r="M36" i="1" s="1"/>
  <c r="Z37" i="1"/>
  <c r="Z35" i="1"/>
  <c r="J34" i="1"/>
  <c r="L34" i="1" s="1"/>
  <c r="J33" i="1"/>
  <c r="M33" i="1" s="1"/>
  <c r="J32" i="1"/>
  <c r="J31" i="1"/>
  <c r="J30" i="1"/>
  <c r="L30" i="1" s="1"/>
  <c r="J29" i="1"/>
  <c r="X32" i="1"/>
  <c r="J27" i="1"/>
  <c r="M27" i="1" s="1"/>
  <c r="J26" i="1"/>
  <c r="J25" i="1"/>
  <c r="J24" i="1"/>
  <c r="J23" i="1"/>
  <c r="J22" i="1"/>
  <c r="X30" i="1"/>
  <c r="J21" i="1"/>
  <c r="L21" i="1" s="1"/>
  <c r="Z31" i="1"/>
  <c r="J19" i="1"/>
  <c r="J18" i="1"/>
  <c r="J17" i="1"/>
  <c r="L17" i="1" s="1"/>
  <c r="X31" i="1"/>
  <c r="H72" i="2"/>
  <c r="H62" i="2"/>
  <c r="H74" i="2"/>
  <c r="H61" i="2"/>
  <c r="J7" i="2"/>
  <c r="Z18" i="3" l="1"/>
  <c r="Z32" i="3"/>
  <c r="Y40" i="1"/>
  <c r="Z38" i="3"/>
  <c r="I66" i="3"/>
  <c r="I56" i="3"/>
  <c r="I71" i="3"/>
  <c r="I61" i="3"/>
  <c r="I76" i="3"/>
  <c r="AA38" i="1"/>
  <c r="Y39" i="1"/>
  <c r="M17" i="1"/>
  <c r="Z17" i="3"/>
  <c r="I73" i="1"/>
  <c r="I56" i="1"/>
  <c r="I58" i="1"/>
  <c r="I60" i="1"/>
  <c r="I61" i="1"/>
  <c r="J18" i="3"/>
  <c r="M18" i="3" s="1"/>
  <c r="X37" i="3"/>
  <c r="J25" i="3"/>
  <c r="L25" i="3" s="1"/>
  <c r="J23" i="3"/>
  <c r="L23" i="3" s="1"/>
  <c r="J32" i="3"/>
  <c r="M32" i="3" s="1"/>
  <c r="H45" i="3"/>
  <c r="J30" i="2"/>
  <c r="M30" i="2" s="1"/>
  <c r="J21" i="3"/>
  <c r="M21" i="3" s="1"/>
  <c r="J27" i="3"/>
  <c r="M27" i="3" s="1"/>
  <c r="J40" i="3"/>
  <c r="L40" i="3" s="1"/>
  <c r="J34" i="3"/>
  <c r="L34" i="3" s="1"/>
  <c r="J41" i="3"/>
  <c r="L41" i="3" s="1"/>
  <c r="J21" i="2"/>
  <c r="L21" i="2" s="1"/>
  <c r="H42" i="3"/>
  <c r="Z36" i="3" s="1"/>
  <c r="I60" i="3"/>
  <c r="I68" i="3"/>
  <c r="I62" i="3"/>
  <c r="I72" i="3"/>
  <c r="I74" i="3"/>
  <c r="I64" i="3"/>
  <c r="H57" i="3"/>
  <c r="I57" i="3" s="1"/>
  <c r="I58" i="3"/>
  <c r="I66" i="1"/>
  <c r="I68" i="1"/>
  <c r="I75" i="1"/>
  <c r="I70" i="1"/>
  <c r="Z40" i="3"/>
  <c r="J30" i="3"/>
  <c r="M30" i="3" s="1"/>
  <c r="J33" i="3"/>
  <c r="M33" i="3" s="1"/>
  <c r="J22" i="3"/>
  <c r="M22" i="3" s="1"/>
  <c r="J43" i="3"/>
  <c r="L43" i="3" s="1"/>
  <c r="X30" i="3"/>
  <c r="J39" i="3"/>
  <c r="M39" i="3" s="1"/>
  <c r="G42" i="3"/>
  <c r="X35" i="3" s="1"/>
  <c r="X33" i="3"/>
  <c r="J20" i="3"/>
  <c r="L20" i="3" s="1"/>
  <c r="J31" i="3"/>
  <c r="L31" i="3" s="1"/>
  <c r="J29" i="3"/>
  <c r="M29" i="3" s="1"/>
  <c r="Z39" i="3"/>
  <c r="J17" i="3"/>
  <c r="M17" i="3" s="1"/>
  <c r="J19" i="3"/>
  <c r="L19" i="3" s="1"/>
  <c r="J26" i="3"/>
  <c r="M26" i="3" s="1"/>
  <c r="X17" i="3"/>
  <c r="J37" i="3"/>
  <c r="L37" i="3" s="1"/>
  <c r="J44" i="3"/>
  <c r="M44" i="3" s="1"/>
  <c r="J38" i="3"/>
  <c r="M38" i="3" s="1"/>
  <c r="X18" i="3"/>
  <c r="G45" i="3"/>
  <c r="M24" i="3"/>
  <c r="L24" i="3"/>
  <c r="H59" i="3"/>
  <c r="I59" i="3" s="1"/>
  <c r="G63" i="3"/>
  <c r="Z30" i="3"/>
  <c r="Z33" i="3"/>
  <c r="AA32" i="3" s="1"/>
  <c r="G35" i="3"/>
  <c r="X24" i="3" s="1"/>
  <c r="G28" i="3"/>
  <c r="H35" i="3"/>
  <c r="H28" i="3"/>
  <c r="Z29" i="3" s="1"/>
  <c r="X31" i="3"/>
  <c r="J16" i="3"/>
  <c r="Z37" i="3"/>
  <c r="X38" i="3"/>
  <c r="Z31" i="3"/>
  <c r="X32" i="3"/>
  <c r="J36" i="3"/>
  <c r="X39" i="3"/>
  <c r="X40" i="3"/>
  <c r="M44" i="1"/>
  <c r="M39" i="1"/>
  <c r="M41" i="1"/>
  <c r="L33" i="1"/>
  <c r="M30" i="1"/>
  <c r="L40" i="1"/>
  <c r="L36" i="1"/>
  <c r="AC19" i="1"/>
  <c r="Y31" i="1"/>
  <c r="AC31" i="1"/>
  <c r="L25" i="1"/>
  <c r="M25" i="1"/>
  <c r="AA37" i="1"/>
  <c r="M43" i="1"/>
  <c r="L43" i="1"/>
  <c r="M29" i="1"/>
  <c r="L29" i="1"/>
  <c r="Y30" i="1"/>
  <c r="M22" i="1"/>
  <c r="L22" i="1"/>
  <c r="L18" i="1"/>
  <c r="M18" i="1"/>
  <c r="M31" i="1"/>
  <c r="L31" i="1"/>
  <c r="M26" i="1"/>
  <c r="L26" i="1"/>
  <c r="L23" i="1"/>
  <c r="M23" i="1"/>
  <c r="M32" i="1"/>
  <c r="L32" i="1"/>
  <c r="M37" i="1"/>
  <c r="L37" i="1"/>
  <c r="M19" i="1"/>
  <c r="L19" i="1"/>
  <c r="L24" i="1"/>
  <c r="M24" i="1"/>
  <c r="M38" i="1"/>
  <c r="L38" i="1"/>
  <c r="H63" i="1"/>
  <c r="I63" i="1" s="1"/>
  <c r="G65" i="1"/>
  <c r="X18" i="1"/>
  <c r="Z17" i="1"/>
  <c r="M21" i="1"/>
  <c r="M34" i="1"/>
  <c r="X36" i="1"/>
  <c r="AC38" i="1"/>
  <c r="Z39" i="1"/>
  <c r="Z40" i="1"/>
  <c r="J42" i="1"/>
  <c r="H45" i="1"/>
  <c r="H57" i="1"/>
  <c r="I57" i="1" s="1"/>
  <c r="H64" i="1"/>
  <c r="I64" i="1" s="1"/>
  <c r="X35" i="1"/>
  <c r="Y35" i="1" s="1"/>
  <c r="X17" i="1"/>
  <c r="X33" i="1"/>
  <c r="Y33" i="1" s="1"/>
  <c r="H59" i="1"/>
  <c r="I59" i="1" s="1"/>
  <c r="Z30" i="1"/>
  <c r="Z33" i="1"/>
  <c r="G35" i="1"/>
  <c r="X24" i="1" s="1"/>
  <c r="I62" i="1"/>
  <c r="I71" i="1"/>
  <c r="Z18" i="1"/>
  <c r="J16" i="1"/>
  <c r="G28" i="1"/>
  <c r="X28" i="1" s="1"/>
  <c r="H35" i="1"/>
  <c r="Z36" i="1"/>
  <c r="AA35" i="1" s="1"/>
  <c r="X37" i="1"/>
  <c r="Y37" i="1" s="1"/>
  <c r="L27" i="1"/>
  <c r="H28" i="1"/>
  <c r="Z28" i="1" s="1"/>
  <c r="J20" i="1"/>
  <c r="Z32" i="1"/>
  <c r="H58" i="2"/>
  <c r="H71" i="2"/>
  <c r="H76" i="2"/>
  <c r="H64" i="2"/>
  <c r="G57" i="2"/>
  <c r="G59" i="2" s="1"/>
  <c r="H59" i="2" s="1"/>
  <c r="H66" i="2"/>
  <c r="H55" i="2"/>
  <c r="I55" i="2" s="1"/>
  <c r="H68" i="2"/>
  <c r="H56" i="2"/>
  <c r="H70" i="2"/>
  <c r="H60" i="2"/>
  <c r="J40" i="2"/>
  <c r="M40" i="2" s="1"/>
  <c r="J41" i="2"/>
  <c r="M41" i="2" s="1"/>
  <c r="J18" i="2"/>
  <c r="L18" i="2" s="1"/>
  <c r="AC17" i="3" l="1"/>
  <c r="AC18" i="3"/>
  <c r="AA38" i="3"/>
  <c r="L32" i="3"/>
  <c r="L18" i="3"/>
  <c r="L27" i="3"/>
  <c r="I66" i="2"/>
  <c r="L22" i="3"/>
  <c r="M25" i="3"/>
  <c r="Y37" i="3"/>
  <c r="S27" i="1"/>
  <c r="Z35" i="3"/>
  <c r="AA35" i="3" s="1"/>
  <c r="AA40" i="3"/>
  <c r="Z19" i="3"/>
  <c r="J45" i="3"/>
  <c r="M45" i="3" s="1"/>
  <c r="M40" i="3"/>
  <c r="M23" i="3"/>
  <c r="L21" i="3"/>
  <c r="L30" i="2"/>
  <c r="L30" i="3"/>
  <c r="J42" i="3"/>
  <c r="M42" i="3" s="1"/>
  <c r="M21" i="2"/>
  <c r="L17" i="3"/>
  <c r="M34" i="3"/>
  <c r="M43" i="3"/>
  <c r="M41" i="3"/>
  <c r="I70" i="2"/>
  <c r="I71" i="2"/>
  <c r="I62" i="2"/>
  <c r="I58" i="2"/>
  <c r="AA39" i="3"/>
  <c r="I68" i="2"/>
  <c r="I74" i="2"/>
  <c r="I59" i="2"/>
  <c r="I61" i="2"/>
  <c r="I64" i="2"/>
  <c r="AC40" i="3"/>
  <c r="L38" i="3"/>
  <c r="L33" i="3"/>
  <c r="M19" i="3"/>
  <c r="Z20" i="3"/>
  <c r="X19" i="3"/>
  <c r="L39" i="3"/>
  <c r="X36" i="3"/>
  <c r="AC36" i="3" s="1"/>
  <c r="Y32" i="3"/>
  <c r="Y31" i="3"/>
  <c r="Y39" i="3"/>
  <c r="L26" i="3"/>
  <c r="M20" i="3"/>
  <c r="L29" i="3"/>
  <c r="M31" i="3"/>
  <c r="L44" i="3"/>
  <c r="Z28" i="3"/>
  <c r="M37" i="3"/>
  <c r="Z43" i="3"/>
  <c r="X16" i="3"/>
  <c r="Y23" i="3"/>
  <c r="G46" i="3"/>
  <c r="X21" i="3" s="1"/>
  <c r="X23" i="3"/>
  <c r="Y25" i="3"/>
  <c r="X25" i="3"/>
  <c r="X28" i="3"/>
  <c r="M36" i="3"/>
  <c r="L36" i="3"/>
  <c r="Y33" i="3"/>
  <c r="AC39" i="3"/>
  <c r="M16" i="3"/>
  <c r="L16" i="3"/>
  <c r="AC32" i="3"/>
  <c r="AC31" i="3"/>
  <c r="AA31" i="3"/>
  <c r="H63" i="3"/>
  <c r="I63" i="3" s="1"/>
  <c r="G65" i="3"/>
  <c r="J63" i="3" s="1"/>
  <c r="X29" i="3"/>
  <c r="AA23" i="3"/>
  <c r="Z23" i="3"/>
  <c r="AA25" i="3"/>
  <c r="H46" i="3"/>
  <c r="J28" i="3"/>
  <c r="Z25" i="3"/>
  <c r="Z16" i="3"/>
  <c r="Y38" i="3"/>
  <c r="AC38" i="3"/>
  <c r="AC33" i="3"/>
  <c r="AA33" i="3"/>
  <c r="X20" i="3"/>
  <c r="Y40" i="3"/>
  <c r="AC37" i="3"/>
  <c r="AA37" i="3"/>
  <c r="J35" i="3"/>
  <c r="Z24" i="3"/>
  <c r="AC24" i="3" s="1"/>
  <c r="AC30" i="3"/>
  <c r="AA30" i="3"/>
  <c r="AC35" i="3"/>
  <c r="Y30" i="3"/>
  <c r="S30" i="1"/>
  <c r="AC18" i="1"/>
  <c r="J58" i="1"/>
  <c r="J73" i="1"/>
  <c r="H65" i="1"/>
  <c r="I65" i="1" s="1"/>
  <c r="J60" i="1"/>
  <c r="J75" i="1"/>
  <c r="J55" i="1"/>
  <c r="J61" i="1"/>
  <c r="J65" i="1"/>
  <c r="J71" i="1"/>
  <c r="G67" i="1"/>
  <c r="J62" i="1"/>
  <c r="J66" i="1"/>
  <c r="J70" i="1"/>
  <c r="J56" i="1"/>
  <c r="J68" i="1"/>
  <c r="AC36" i="1"/>
  <c r="AA36" i="1"/>
  <c r="J59" i="1"/>
  <c r="J35" i="1"/>
  <c r="Z24" i="1"/>
  <c r="AC24" i="1" s="1"/>
  <c r="Y36" i="1"/>
  <c r="AC35" i="1"/>
  <c r="AC37" i="1"/>
  <c r="X29" i="1"/>
  <c r="Y28" i="1" s="1"/>
  <c r="G46" i="1"/>
  <c r="X21" i="1" s="1"/>
  <c r="X23" i="1"/>
  <c r="Y25" i="1"/>
  <c r="X25" i="1"/>
  <c r="X16" i="1"/>
  <c r="Y23" i="1"/>
  <c r="Y32" i="1"/>
  <c r="AC32" i="1"/>
  <c r="AA32" i="1"/>
  <c r="M16" i="1"/>
  <c r="L16" i="1"/>
  <c r="AC33" i="1"/>
  <c r="AA33" i="1"/>
  <c r="J64" i="1"/>
  <c r="Z42" i="1"/>
  <c r="AC28" i="1"/>
  <c r="M20" i="1"/>
  <c r="L20" i="1"/>
  <c r="AC30" i="1"/>
  <c r="AA30" i="1"/>
  <c r="Z20" i="1"/>
  <c r="J45" i="1"/>
  <c r="AC17" i="1"/>
  <c r="Y38" i="1"/>
  <c r="H46" i="1"/>
  <c r="J28" i="1"/>
  <c r="Z25" i="1"/>
  <c r="Z16" i="1"/>
  <c r="Z23" i="1"/>
  <c r="AA25" i="1"/>
  <c r="AA23" i="1"/>
  <c r="Z29" i="1"/>
  <c r="AA28" i="1" s="1"/>
  <c r="X42" i="1"/>
  <c r="M42" i="1"/>
  <c r="L42" i="1"/>
  <c r="AA31" i="1"/>
  <c r="AC39" i="1"/>
  <c r="AA39" i="1"/>
  <c r="AC40" i="1"/>
  <c r="AA40" i="1"/>
  <c r="J63" i="1"/>
  <c r="J57" i="1"/>
  <c r="X20" i="1"/>
  <c r="I60" i="2"/>
  <c r="H57" i="2"/>
  <c r="I57" i="2" s="1"/>
  <c r="I72" i="2"/>
  <c r="I76" i="2"/>
  <c r="I56" i="2"/>
  <c r="G63" i="2"/>
  <c r="G65" i="2" s="1"/>
  <c r="G67" i="2" s="1"/>
  <c r="M18" i="2"/>
  <c r="L41" i="2"/>
  <c r="L40" i="2"/>
  <c r="AC16" i="1" l="1"/>
  <c r="Z42" i="3"/>
  <c r="AA42" i="3" s="1"/>
  <c r="AA36" i="3"/>
  <c r="AC25" i="1"/>
  <c r="L45" i="3"/>
  <c r="S30" i="3"/>
  <c r="AC19" i="3"/>
  <c r="L42" i="3"/>
  <c r="G69" i="2"/>
  <c r="G73" i="2" s="1"/>
  <c r="G75" i="2" s="1"/>
  <c r="G77" i="2" s="1"/>
  <c r="H77" i="2" s="1"/>
  <c r="I77" i="2" s="1"/>
  <c r="S27" i="3"/>
  <c r="AC20" i="3"/>
  <c r="Y35" i="3"/>
  <c r="Y36" i="3"/>
  <c r="AA29" i="3"/>
  <c r="AA28" i="3"/>
  <c r="Y29" i="3"/>
  <c r="X43" i="3"/>
  <c r="AC43" i="3" s="1"/>
  <c r="X26" i="3"/>
  <c r="M35" i="3"/>
  <c r="L35" i="3"/>
  <c r="AC16" i="3"/>
  <c r="J70" i="3"/>
  <c r="J61" i="3"/>
  <c r="J65" i="3"/>
  <c r="J56" i="3"/>
  <c r="J72" i="3"/>
  <c r="J58" i="3"/>
  <c r="J74" i="3"/>
  <c r="H65" i="3"/>
  <c r="I65" i="3" s="1"/>
  <c r="J60" i="3"/>
  <c r="J76" i="3"/>
  <c r="J55" i="3"/>
  <c r="J68" i="3"/>
  <c r="J71" i="3"/>
  <c r="G67" i="3"/>
  <c r="J62" i="3"/>
  <c r="J66" i="3"/>
  <c r="J57" i="3"/>
  <c r="J59" i="3"/>
  <c r="J64" i="3"/>
  <c r="AA24" i="3"/>
  <c r="AA26" i="3"/>
  <c r="AC25" i="3"/>
  <c r="Y26" i="3"/>
  <c r="Y24" i="3"/>
  <c r="X42" i="3"/>
  <c r="Y28" i="3"/>
  <c r="J46" i="3"/>
  <c r="Z21" i="3"/>
  <c r="AC21" i="3" s="1"/>
  <c r="S26" i="3"/>
  <c r="AC29" i="3"/>
  <c r="AC28" i="3"/>
  <c r="M28" i="3"/>
  <c r="L28" i="3"/>
  <c r="S29" i="3"/>
  <c r="Z26" i="3"/>
  <c r="AC23" i="3"/>
  <c r="X26" i="1"/>
  <c r="AC42" i="1"/>
  <c r="AC20" i="1"/>
  <c r="M45" i="1"/>
  <c r="L45" i="1"/>
  <c r="Y26" i="1"/>
  <c r="Y24" i="1"/>
  <c r="L28" i="1"/>
  <c r="M28" i="1"/>
  <c r="X43" i="1"/>
  <c r="Y43" i="1" s="1"/>
  <c r="Y29" i="1"/>
  <c r="Z26" i="1"/>
  <c r="AC23" i="1"/>
  <c r="Z21" i="1"/>
  <c r="AC21" i="1" s="1"/>
  <c r="J46" i="1"/>
  <c r="S26" i="1"/>
  <c r="M35" i="1"/>
  <c r="L35" i="1"/>
  <c r="Z43" i="1"/>
  <c r="AA42" i="1" s="1"/>
  <c r="AA29" i="1"/>
  <c r="AC29" i="1"/>
  <c r="S29" i="1"/>
  <c r="S22" i="1"/>
  <c r="S23" i="1"/>
  <c r="J67" i="1"/>
  <c r="H67" i="1"/>
  <c r="I67" i="1" s="1"/>
  <c r="G69" i="1"/>
  <c r="G72" i="1" s="1"/>
  <c r="AA24" i="1"/>
  <c r="AA26" i="1"/>
  <c r="H63" i="2"/>
  <c r="I63" i="2" s="1"/>
  <c r="J74" i="2"/>
  <c r="J66" i="2"/>
  <c r="J59" i="2"/>
  <c r="J72" i="2"/>
  <c r="J57" i="2"/>
  <c r="J71" i="2"/>
  <c r="J64" i="2"/>
  <c r="J56" i="2"/>
  <c r="J70" i="2"/>
  <c r="J55" i="2"/>
  <c r="J76" i="2"/>
  <c r="J61" i="2"/>
  <c r="J65" i="2"/>
  <c r="J58" i="2"/>
  <c r="H65" i="2"/>
  <c r="I65" i="2" s="1"/>
  <c r="J62" i="2"/>
  <c r="J68" i="2"/>
  <c r="J60" i="2"/>
  <c r="J63" i="2"/>
  <c r="AA43" i="3" l="1"/>
  <c r="Y42" i="1"/>
  <c r="S19" i="1"/>
  <c r="S20" i="1"/>
  <c r="S19" i="3"/>
  <c r="AC26" i="3"/>
  <c r="S20" i="3"/>
  <c r="S22" i="3"/>
  <c r="Y42" i="3"/>
  <c r="S23" i="3"/>
  <c r="J67" i="3"/>
  <c r="H67" i="3"/>
  <c r="I67" i="3" s="1"/>
  <c r="G69" i="3"/>
  <c r="AC42" i="3"/>
  <c r="Y43" i="3"/>
  <c r="L46" i="3"/>
  <c r="S17" i="3"/>
  <c r="M46" i="3"/>
  <c r="AC26" i="1"/>
  <c r="AC43" i="1"/>
  <c r="AA43" i="1"/>
  <c r="L46" i="1"/>
  <c r="S17" i="1"/>
  <c r="M46" i="1"/>
  <c r="J69" i="1"/>
  <c r="H69" i="1"/>
  <c r="I69" i="1" s="1"/>
  <c r="J77" i="2"/>
  <c r="J67" i="2"/>
  <c r="H67" i="2"/>
  <c r="I67" i="2" s="1"/>
  <c r="J73" i="2"/>
  <c r="H73" i="2"/>
  <c r="I73" i="2" s="1"/>
  <c r="G73" i="3" l="1"/>
  <c r="J69" i="3"/>
  <c r="H69" i="3"/>
  <c r="I69" i="3" s="1"/>
  <c r="S24" i="3"/>
  <c r="T24" i="3" s="1"/>
  <c r="S31" i="3"/>
  <c r="S28" i="3"/>
  <c r="S21" i="3"/>
  <c r="T21" i="3" s="1"/>
  <c r="S21" i="1"/>
  <c r="S28" i="1"/>
  <c r="S24" i="1"/>
  <c r="S31" i="1"/>
  <c r="G74" i="1"/>
  <c r="J72" i="1"/>
  <c r="H72" i="1"/>
  <c r="I72" i="1" s="1"/>
  <c r="J69" i="2"/>
  <c r="H69" i="2"/>
  <c r="I69" i="2" s="1"/>
  <c r="H75" i="2"/>
  <c r="I75" i="2" s="1"/>
  <c r="J75" i="2"/>
  <c r="T19" i="3" l="1"/>
  <c r="T20" i="3"/>
  <c r="T28" i="3"/>
  <c r="T26" i="3"/>
  <c r="T27" i="3"/>
  <c r="T31" i="3"/>
  <c r="T29" i="3"/>
  <c r="T30" i="3"/>
  <c r="T23" i="3"/>
  <c r="T22" i="3"/>
  <c r="H73" i="3"/>
  <c r="I73" i="3" s="1"/>
  <c r="G75" i="3"/>
  <c r="J73" i="3"/>
  <c r="T24" i="1"/>
  <c r="T23" i="1"/>
  <c r="T22" i="1"/>
  <c r="T31" i="1"/>
  <c r="T30" i="1"/>
  <c r="T29" i="1"/>
  <c r="T28" i="1"/>
  <c r="T26" i="1"/>
  <c r="T27" i="1"/>
  <c r="T21" i="1"/>
  <c r="T19" i="1"/>
  <c r="T20" i="1"/>
  <c r="G76" i="1"/>
  <c r="H74" i="1"/>
  <c r="I74" i="1" s="1"/>
  <c r="S16" i="1"/>
  <c r="J74" i="1"/>
  <c r="H75" i="3" l="1"/>
  <c r="I75" i="3" s="1"/>
  <c r="S16" i="3"/>
  <c r="G77" i="3"/>
  <c r="J75" i="3"/>
  <c r="H76" i="1"/>
  <c r="I76" i="1" s="1"/>
  <c r="J76" i="1"/>
  <c r="J77" i="3" l="1"/>
  <c r="H77" i="3"/>
  <c r="I77" i="3" s="1"/>
  <c r="E26" i="5" l="1"/>
  <c r="E21" i="5"/>
  <c r="E15" i="5"/>
  <c r="E4" i="5"/>
  <c r="E26" i="4"/>
  <c r="T22" i="4" s="1"/>
  <c r="E15" i="4"/>
  <c r="E21" i="4"/>
  <c r="E4" i="4"/>
  <c r="T4" i="4" s="1"/>
  <c r="I28" i="5"/>
  <c r="H27" i="5"/>
  <c r="D26" i="5"/>
  <c r="I25" i="5"/>
  <c r="R24" i="5"/>
  <c r="T27" i="5"/>
  <c r="R27" i="5"/>
  <c r="T26" i="5"/>
  <c r="U27" i="5" s="1"/>
  <c r="R26" i="5"/>
  <c r="H18" i="5"/>
  <c r="R21" i="5"/>
  <c r="I16" i="5"/>
  <c r="T21" i="5"/>
  <c r="V21" i="5" s="1"/>
  <c r="T20" i="5"/>
  <c r="I13" i="5"/>
  <c r="H6" i="5"/>
  <c r="T5" i="5"/>
  <c r="D4" i="5"/>
  <c r="I28" i="4"/>
  <c r="H27" i="4"/>
  <c r="D26" i="4"/>
  <c r="I25" i="4"/>
  <c r="T27" i="4"/>
  <c r="R27" i="4"/>
  <c r="T26" i="4"/>
  <c r="V26" i="4" s="1"/>
  <c r="R26" i="4"/>
  <c r="H19" i="4"/>
  <c r="R25" i="4"/>
  <c r="H18" i="4"/>
  <c r="I16" i="4"/>
  <c r="D15" i="4"/>
  <c r="F15" i="4" s="1"/>
  <c r="H13" i="4"/>
  <c r="R19" i="4"/>
  <c r="I11" i="4"/>
  <c r="I9" i="4"/>
  <c r="I7" i="4"/>
  <c r="R18" i="4"/>
  <c r="I6" i="4"/>
  <c r="T19" i="4"/>
  <c r="D4" i="4"/>
  <c r="R16" i="4" s="1"/>
  <c r="I6" i="5"/>
  <c r="H16" i="5"/>
  <c r="I17" i="5"/>
  <c r="D21" i="5"/>
  <c r="R7" i="5" s="1"/>
  <c r="I23" i="5"/>
  <c r="I27" i="5"/>
  <c r="H11" i="5"/>
  <c r="H13" i="5"/>
  <c r="I14" i="5"/>
  <c r="H8" i="5"/>
  <c r="R20" i="5"/>
  <c r="S20" i="5"/>
  <c r="T24" i="5"/>
  <c r="V24" i="5" s="1"/>
  <c r="H20" i="5"/>
  <c r="V27" i="5"/>
  <c r="H22" i="5"/>
  <c r="I13" i="4"/>
  <c r="I27" i="4"/>
  <c r="H16" i="4"/>
  <c r="I18" i="4"/>
  <c r="H7" i="5"/>
  <c r="I7" i="5"/>
  <c r="R6" i="5"/>
  <c r="R5" i="5"/>
  <c r="V5" i="5" s="1"/>
  <c r="R19" i="5"/>
  <c r="R18" i="5"/>
  <c r="H19" i="5"/>
  <c r="I19" i="5"/>
  <c r="T19" i="5"/>
  <c r="V19" i="5" s="1"/>
  <c r="T18" i="5"/>
  <c r="T6" i="5"/>
  <c r="V6" i="5" s="1"/>
  <c r="I10" i="5"/>
  <c r="H10" i="5"/>
  <c r="I12" i="5"/>
  <c r="H12" i="5"/>
  <c r="H24" i="5"/>
  <c r="I24" i="5"/>
  <c r="I18" i="5"/>
  <c r="U20" i="5"/>
  <c r="U21" i="5"/>
  <c r="D15" i="5"/>
  <c r="R16" i="5" s="1"/>
  <c r="R25" i="5"/>
  <c r="S25" i="5" s="1"/>
  <c r="H25" i="5"/>
  <c r="H28" i="5"/>
  <c r="T25" i="5"/>
  <c r="U24" i="5" s="1"/>
  <c r="I8" i="4"/>
  <c r="H8" i="4"/>
  <c r="I12" i="4"/>
  <c r="H12" i="4"/>
  <c r="I10" i="4"/>
  <c r="H10" i="4"/>
  <c r="T5" i="4"/>
  <c r="T6" i="4"/>
  <c r="T18" i="4"/>
  <c r="R23" i="4"/>
  <c r="R22" i="4"/>
  <c r="S22" i="4" s="1"/>
  <c r="I23" i="4"/>
  <c r="H23" i="4"/>
  <c r="H7" i="4"/>
  <c r="H9" i="4"/>
  <c r="H11" i="4"/>
  <c r="I19" i="4"/>
  <c r="D21" i="4"/>
  <c r="R7" i="4" s="1"/>
  <c r="H6" i="4"/>
  <c r="T21" i="4"/>
  <c r="R24" i="4"/>
  <c r="S24" i="4" s="1"/>
  <c r="H25" i="4"/>
  <c r="R6" i="4"/>
  <c r="R5" i="4"/>
  <c r="V5" i="4" s="1"/>
  <c r="T7" i="4"/>
  <c r="T20" i="4"/>
  <c r="R21" i="4"/>
  <c r="S20" i="4" s="1"/>
  <c r="R20" i="4"/>
  <c r="T24" i="4"/>
  <c r="H28" i="4"/>
  <c r="T25" i="4"/>
  <c r="V25" i="4" s="1"/>
  <c r="I11" i="5"/>
  <c r="H17" i="5"/>
  <c r="I22" i="5"/>
  <c r="I8" i="5"/>
  <c r="S24" i="5"/>
  <c r="R4" i="5"/>
  <c r="I20" i="5"/>
  <c r="H14" i="5"/>
  <c r="H23" i="5"/>
  <c r="V20" i="5"/>
  <c r="S21" i="5"/>
  <c r="T8" i="5"/>
  <c r="T9" i="5" s="1"/>
  <c r="T17" i="5"/>
  <c r="T10" i="5"/>
  <c r="T16" i="5"/>
  <c r="F4" i="5"/>
  <c r="I4" i="5" s="1"/>
  <c r="T4" i="5"/>
  <c r="H5" i="5"/>
  <c r="I5" i="5"/>
  <c r="F21" i="5"/>
  <c r="H21" i="5" s="1"/>
  <c r="T12" i="5"/>
  <c r="T7" i="5"/>
  <c r="I9" i="5"/>
  <c r="H9" i="5"/>
  <c r="F15" i="5"/>
  <c r="I15" i="5" s="1"/>
  <c r="R8" i="5"/>
  <c r="R9" i="5" s="1"/>
  <c r="S18" i="5"/>
  <c r="I22" i="4"/>
  <c r="H22" i="4"/>
  <c r="U18" i="4"/>
  <c r="U19" i="4"/>
  <c r="I14" i="4"/>
  <c r="H14" i="4"/>
  <c r="F4" i="4"/>
  <c r="H4" i="4" s="1"/>
  <c r="T16" i="4"/>
  <c r="H20" i="4"/>
  <c r="I20" i="4"/>
  <c r="H5" i="4"/>
  <c r="I5" i="4"/>
  <c r="H24" i="4"/>
  <c r="I24" i="4"/>
  <c r="I17" i="4"/>
  <c r="H17" i="4"/>
  <c r="R28" i="4" l="1"/>
  <c r="U21" i="4"/>
  <c r="U19" i="5"/>
  <c r="N14" i="5"/>
  <c r="T10" i="4"/>
  <c r="R10" i="5"/>
  <c r="V10" i="5" s="1"/>
  <c r="T17" i="4"/>
  <c r="R17" i="5"/>
  <c r="S17" i="5" s="1"/>
  <c r="V8" i="5"/>
  <c r="V21" i="4"/>
  <c r="V6" i="4"/>
  <c r="R4" i="4"/>
  <c r="T8" i="4"/>
  <c r="T9" i="4" s="1"/>
  <c r="D29" i="4"/>
  <c r="N15" i="4" s="1"/>
  <c r="R10" i="4"/>
  <c r="V10" i="4" s="1"/>
  <c r="F21" i="4"/>
  <c r="I21" i="4" s="1"/>
  <c r="S19" i="5"/>
  <c r="S26" i="4"/>
  <c r="Z38" i="2"/>
  <c r="Z37" i="2"/>
  <c r="J25" i="2"/>
  <c r="L25" i="2" s="1"/>
  <c r="J26" i="2"/>
  <c r="J34" i="2"/>
  <c r="J33" i="2"/>
  <c r="J31" i="2"/>
  <c r="J36" i="2"/>
  <c r="L36" i="2" s="1"/>
  <c r="H42" i="2"/>
  <c r="I15" i="4"/>
  <c r="H15" i="4"/>
  <c r="U18" i="5"/>
  <c r="U25" i="5"/>
  <c r="D31" i="4"/>
  <c r="T11" i="4"/>
  <c r="S27" i="4"/>
  <c r="V7" i="4"/>
  <c r="S23" i="4"/>
  <c r="V4" i="5"/>
  <c r="E29" i="5"/>
  <c r="T13" i="5" s="1"/>
  <c r="H4" i="5"/>
  <c r="R12" i="4"/>
  <c r="T11" i="5"/>
  <c r="V4" i="4"/>
  <c r="V18" i="5"/>
  <c r="U17" i="5"/>
  <c r="V19" i="4"/>
  <c r="N14" i="4"/>
  <c r="U27" i="4"/>
  <c r="E31" i="5"/>
  <c r="V24" i="4"/>
  <c r="T23" i="5"/>
  <c r="U26" i="5"/>
  <c r="R8" i="4"/>
  <c r="R9" i="4" s="1"/>
  <c r="V9" i="4" s="1"/>
  <c r="T22" i="5"/>
  <c r="T28" i="5" s="1"/>
  <c r="V26" i="5"/>
  <c r="U20" i="4"/>
  <c r="U24" i="4"/>
  <c r="V7" i="5"/>
  <c r="V25" i="5"/>
  <c r="V9" i="5"/>
  <c r="S21" i="4"/>
  <c r="F26" i="5"/>
  <c r="H26" i="5" s="1"/>
  <c r="E29" i="4"/>
  <c r="E31" i="4" s="1"/>
  <c r="F31" i="4" s="1"/>
  <c r="N18" i="4" s="1"/>
  <c r="R13" i="4"/>
  <c r="S25" i="4"/>
  <c r="S16" i="5"/>
  <c r="V20" i="4"/>
  <c r="R17" i="4"/>
  <c r="U26" i="4"/>
  <c r="V18" i="4"/>
  <c r="T13" i="4"/>
  <c r="V22" i="4"/>
  <c r="T28" i="4"/>
  <c r="V8" i="4"/>
  <c r="U17" i="4"/>
  <c r="H15" i="5"/>
  <c r="S26" i="5"/>
  <c r="T23" i="4"/>
  <c r="T29" i="4" s="1"/>
  <c r="V16" i="4"/>
  <c r="V16" i="5"/>
  <c r="T12" i="4"/>
  <c r="V12" i="4" s="1"/>
  <c r="S19" i="4"/>
  <c r="R23" i="5"/>
  <c r="R29" i="5" s="1"/>
  <c r="V27" i="4"/>
  <c r="F26" i="4"/>
  <c r="I4" i="4"/>
  <c r="U16" i="4"/>
  <c r="I21" i="5"/>
  <c r="U16" i="5"/>
  <c r="U25" i="4"/>
  <c r="H21" i="4"/>
  <c r="D29" i="5"/>
  <c r="R12" i="5"/>
  <c r="V12" i="5" s="1"/>
  <c r="R22" i="5"/>
  <c r="S18" i="4"/>
  <c r="S27" i="5"/>
  <c r="V17" i="5"/>
  <c r="T29" i="5"/>
  <c r="R11" i="5" l="1"/>
  <c r="F29" i="4"/>
  <c r="V11" i="5"/>
  <c r="M25" i="2"/>
  <c r="L33" i="2"/>
  <c r="M33" i="2"/>
  <c r="L34" i="2"/>
  <c r="M34" i="2"/>
  <c r="L26" i="2"/>
  <c r="M26" i="2"/>
  <c r="L31" i="2"/>
  <c r="M31" i="2"/>
  <c r="N8" i="5"/>
  <c r="I26" i="5"/>
  <c r="R11" i="4"/>
  <c r="V11" i="4" s="1"/>
  <c r="N5" i="5"/>
  <c r="U22" i="5"/>
  <c r="U23" i="5"/>
  <c r="V13" i="4"/>
  <c r="V17" i="4"/>
  <c r="R29" i="4"/>
  <c r="V29" i="4" s="1"/>
  <c r="S16" i="4"/>
  <c r="S17" i="4"/>
  <c r="N5" i="4"/>
  <c r="V23" i="5"/>
  <c r="S23" i="5"/>
  <c r="N4" i="5"/>
  <c r="U23" i="4"/>
  <c r="V23" i="4"/>
  <c r="N7" i="5"/>
  <c r="I29" i="4"/>
  <c r="N9" i="4" s="1"/>
  <c r="N25" i="4"/>
  <c r="H29" i="4"/>
  <c r="N6" i="4" s="1"/>
  <c r="N17" i="4"/>
  <c r="N13" i="4"/>
  <c r="N16" i="4" s="1"/>
  <c r="V29" i="5"/>
  <c r="U29" i="5"/>
  <c r="R28" i="5"/>
  <c r="S29" i="5" s="1"/>
  <c r="S22" i="5"/>
  <c r="V22" i="5"/>
  <c r="U22" i="4"/>
  <c r="U28" i="5"/>
  <c r="I26" i="4"/>
  <c r="H26" i="4"/>
  <c r="N4" i="4" s="1"/>
  <c r="U28" i="4"/>
  <c r="V28" i="4"/>
  <c r="F29" i="5"/>
  <c r="D31" i="5"/>
  <c r="F31" i="5" s="1"/>
  <c r="N18" i="5" s="1"/>
  <c r="R13" i="5"/>
  <c r="V13" i="5" s="1"/>
  <c r="N15" i="5"/>
  <c r="U29" i="4"/>
  <c r="AA37" i="2"/>
  <c r="M36" i="2"/>
  <c r="AA38" i="2"/>
  <c r="O4" i="4" l="1"/>
  <c r="Z39" i="2"/>
  <c r="Z40" i="2"/>
  <c r="Z36" i="2"/>
  <c r="Z35" i="2"/>
  <c r="H45" i="2"/>
  <c r="J43" i="2"/>
  <c r="S29" i="4"/>
  <c r="S28" i="4"/>
  <c r="N25" i="5"/>
  <c r="N13" i="5"/>
  <c r="N16" i="5" s="1"/>
  <c r="H29" i="5"/>
  <c r="N6" i="5" s="1"/>
  <c r="N17" i="5"/>
  <c r="I29" i="5"/>
  <c r="N9" i="5" s="1"/>
  <c r="O9" i="5" s="1"/>
  <c r="O5" i="4"/>
  <c r="N8" i="4"/>
  <c r="N7" i="4"/>
  <c r="O8" i="5"/>
  <c r="S28" i="5"/>
  <c r="V28" i="5"/>
  <c r="O6" i="4"/>
  <c r="O25" i="4"/>
  <c r="O24" i="4"/>
  <c r="O23" i="4"/>
  <c r="O22" i="4"/>
  <c r="N21" i="4"/>
  <c r="O8" i="4" l="1"/>
  <c r="O7" i="4"/>
  <c r="O6" i="5"/>
  <c r="O5" i="5"/>
  <c r="O25" i="5"/>
  <c r="O24" i="5"/>
  <c r="O23" i="5"/>
  <c r="O22" i="5"/>
  <c r="N21" i="5"/>
  <c r="M43" i="2"/>
  <c r="L43" i="2"/>
  <c r="O4" i="5"/>
  <c r="O7" i="5"/>
  <c r="AA39" i="2"/>
  <c r="O9" i="4"/>
  <c r="AA40" i="2"/>
  <c r="AA36" i="2" l="1"/>
  <c r="AA35" i="2"/>
  <c r="J24" i="2" l="1"/>
  <c r="L24" i="2" l="1"/>
  <c r="M24" i="2"/>
  <c r="J27" i="2" l="1"/>
  <c r="L27" i="2" l="1"/>
  <c r="M27" i="2"/>
  <c r="G28" i="2" l="1"/>
  <c r="X23" i="2" l="1"/>
  <c r="X31" i="2"/>
  <c r="X30" i="2"/>
  <c r="Y30" i="2" l="1"/>
  <c r="Y31" i="2"/>
  <c r="J32" i="2" l="1"/>
  <c r="M32" i="2" s="1"/>
  <c r="G35" i="2"/>
  <c r="X24" i="2" s="1"/>
  <c r="X32" i="2"/>
  <c r="X33" i="2"/>
  <c r="L32" i="2" l="1"/>
  <c r="Y32" i="2"/>
  <c r="X29" i="2"/>
  <c r="Y23" i="2"/>
  <c r="X28" i="2"/>
  <c r="Y33" i="2"/>
  <c r="Y24" i="2" l="1"/>
  <c r="Y29" i="2"/>
  <c r="Y28" i="2"/>
  <c r="J38" i="2"/>
  <c r="M38" i="2" l="1"/>
  <c r="L38" i="2"/>
  <c r="X38" i="2" l="1"/>
  <c r="X37" i="2"/>
  <c r="J37" i="2"/>
  <c r="G42" i="2"/>
  <c r="X25" i="2" s="1"/>
  <c r="X26" i="2" s="1"/>
  <c r="J39" i="2"/>
  <c r="M39" i="2" s="1"/>
  <c r="X18" i="2"/>
  <c r="X17" i="2"/>
  <c r="Y25" i="2" l="1"/>
  <c r="Y26" i="2" s="1"/>
  <c r="X19" i="2"/>
  <c r="J42" i="2"/>
  <c r="L42" i="2" s="1"/>
  <c r="L39" i="2"/>
  <c r="X16" i="2"/>
  <c r="Y37" i="2"/>
  <c r="AC37" i="2"/>
  <c r="AC38" i="2"/>
  <c r="Y38" i="2"/>
  <c r="M37" i="2"/>
  <c r="L37" i="2"/>
  <c r="J44" i="2" l="1"/>
  <c r="G45" i="2"/>
  <c r="X20" i="2" s="1"/>
  <c r="M42" i="2"/>
  <c r="X40" i="2"/>
  <c r="X39" i="2"/>
  <c r="J45" i="2" l="1"/>
  <c r="G46" i="2"/>
  <c r="L44" i="2"/>
  <c r="M44" i="2"/>
  <c r="AC39" i="2"/>
  <c r="Y39" i="2"/>
  <c r="AC40" i="2"/>
  <c r="Y40" i="2"/>
  <c r="X21" i="2" l="1"/>
  <c r="S16" i="2"/>
  <c r="X35" i="2"/>
  <c r="X36" i="2"/>
  <c r="X42" i="2" l="1"/>
  <c r="Y35" i="2"/>
  <c r="AC35" i="2"/>
  <c r="M45" i="2"/>
  <c r="L45" i="2"/>
  <c r="Y36" i="2"/>
  <c r="X43" i="2"/>
  <c r="AC36" i="2"/>
  <c r="Y43" i="2" l="1"/>
  <c r="Y42" i="2"/>
  <c r="J16" i="2" l="1"/>
  <c r="M16" i="2" l="1"/>
  <c r="L16" i="2"/>
  <c r="J19" i="2"/>
  <c r="L19" i="2" l="1"/>
  <c r="M19" i="2"/>
  <c r="J20" i="2"/>
  <c r="J23" i="2"/>
  <c r="J17" i="2" l="1"/>
  <c r="L17" i="2" s="1"/>
  <c r="M23" i="2"/>
  <c r="L23" i="2"/>
  <c r="L20" i="2"/>
  <c r="M20" i="2"/>
  <c r="M17" i="2" l="1"/>
  <c r="H28" i="2" l="1"/>
  <c r="Z19" i="2"/>
  <c r="AC19" i="2" s="1"/>
  <c r="Z30" i="2"/>
  <c r="AC30" i="2" s="1"/>
  <c r="J22" i="2"/>
  <c r="Z17" i="2"/>
  <c r="AC17" i="2" s="1"/>
  <c r="Z18" i="2"/>
  <c r="AC18" i="2" s="1"/>
  <c r="Z31" i="2"/>
  <c r="J28" i="2" l="1"/>
  <c r="M28" i="2" s="1"/>
  <c r="Z23" i="2"/>
  <c r="Z25" i="2"/>
  <c r="AC25" i="2" s="1"/>
  <c r="L22" i="2"/>
  <c r="S26" i="2" s="1"/>
  <c r="M22" i="2"/>
  <c r="S29" i="2" s="1"/>
  <c r="Z16" i="2"/>
  <c r="AC16" i="2" s="1"/>
  <c r="AA31" i="2"/>
  <c r="AC31" i="2"/>
  <c r="AA30" i="2"/>
  <c r="L28" i="2" l="1"/>
  <c r="AC23" i="2"/>
  <c r="Z26" i="2"/>
  <c r="AC26" i="2" s="1"/>
  <c r="H35" i="2" l="1"/>
  <c r="AA25" i="2" s="1"/>
  <c r="J29" i="2"/>
  <c r="Z32" i="2"/>
  <c r="Z33" i="2"/>
  <c r="Z28" i="2"/>
  <c r="Z29" i="2"/>
  <c r="Z20" i="2" l="1"/>
  <c r="AC20" i="2" s="1"/>
  <c r="Z24" i="2"/>
  <c r="AC24" i="2" s="1"/>
  <c r="AA23" i="2"/>
  <c r="AA24" i="2" s="1"/>
  <c r="J35" i="2"/>
  <c r="M35" i="2" s="1"/>
  <c r="H46" i="2"/>
  <c r="AA33" i="2"/>
  <c r="AC33" i="2"/>
  <c r="Z43" i="2"/>
  <c r="AA29" i="2"/>
  <c r="AC29" i="2"/>
  <c r="AC32" i="2"/>
  <c r="AA32" i="2"/>
  <c r="L29" i="2"/>
  <c r="S27" i="2" s="1"/>
  <c r="M29" i="2"/>
  <c r="S30" i="2" s="1"/>
  <c r="Z42" i="2"/>
  <c r="AC28" i="2"/>
  <c r="AA28" i="2"/>
  <c r="AA43" i="2" l="1"/>
  <c r="AA42" i="2"/>
  <c r="AA26" i="2"/>
  <c r="J46" i="2"/>
  <c r="S17" i="2" s="1"/>
  <c r="Z21" i="2"/>
  <c r="AC21" i="2" s="1"/>
  <c r="L35" i="2"/>
  <c r="S19" i="2" s="1"/>
  <c r="AC42" i="2"/>
  <c r="S20" i="2"/>
  <c r="S22" i="2"/>
  <c r="S23" i="2"/>
  <c r="AC43" i="2"/>
  <c r="L46" i="2" l="1"/>
  <c r="S28" i="2" s="1"/>
  <c r="M46" i="2"/>
  <c r="S24" i="2" s="1"/>
  <c r="S21" i="2" l="1"/>
  <c r="T21" i="2" s="1"/>
  <c r="S31" i="2"/>
  <c r="T31" i="2" s="1"/>
  <c r="T23" i="2"/>
  <c r="T22" i="2"/>
  <c r="T24" i="2"/>
  <c r="T28" i="2"/>
  <c r="T27" i="2"/>
  <c r="T26" i="2"/>
  <c r="T20" i="2" l="1"/>
  <c r="T19" i="2"/>
  <c r="T29" i="2"/>
  <c r="T30" i="2"/>
</calcChain>
</file>

<file path=xl/sharedStrings.xml><?xml version="1.0" encoding="utf-8"?>
<sst xmlns="http://schemas.openxmlformats.org/spreadsheetml/2006/main" count="917" uniqueCount="198">
  <si>
    <t>Inicio U$S</t>
  </si>
  <si>
    <t>Cierre U$S</t>
  </si>
  <si>
    <t>Diferencia</t>
  </si>
  <si>
    <t>Activo Corriente</t>
  </si>
  <si>
    <t>Liquidez</t>
  </si>
  <si>
    <t>Caja</t>
  </si>
  <si>
    <t>Prueba Acida</t>
  </si>
  <si>
    <t>Bancos</t>
  </si>
  <si>
    <t>Capital de Trabajo</t>
  </si>
  <si>
    <t>Creditos</t>
  </si>
  <si>
    <t>Respaldo</t>
  </si>
  <si>
    <t>Capital de Trabajo Neto</t>
  </si>
  <si>
    <t>Stock Granos</t>
  </si>
  <si>
    <t>Capital de Trabajo Financiado</t>
  </si>
  <si>
    <t>Sementera</t>
  </si>
  <si>
    <t>Endeudamiento / Activo</t>
  </si>
  <si>
    <t>Insumos</t>
  </si>
  <si>
    <t>Endeudamiento / P. Neto</t>
  </si>
  <si>
    <t>Hacienda Invernada</t>
  </si>
  <si>
    <t>Activo No Corriente</t>
  </si>
  <si>
    <t>Hacienda Cria</t>
  </si>
  <si>
    <t>Pasturas</t>
  </si>
  <si>
    <t>Vehiculos</t>
  </si>
  <si>
    <t>Maquinaria</t>
  </si>
  <si>
    <t>Pasivos Corrientes</t>
  </si>
  <si>
    <t>Bancarios $</t>
  </si>
  <si>
    <t>Bancarios U$S</t>
  </si>
  <si>
    <t>Pasivos No Corrientes</t>
  </si>
  <si>
    <t>Patrimonio Neto</t>
  </si>
  <si>
    <t>Inicio</t>
  </si>
  <si>
    <t>Inversiones</t>
  </si>
  <si>
    <t>Creditos Fiscales</t>
  </si>
  <si>
    <t>Silo de Maíz</t>
  </si>
  <si>
    <t>$</t>
  </si>
  <si>
    <t>U$S</t>
  </si>
  <si>
    <t>Deudas $</t>
  </si>
  <si>
    <t>Deudas U$S</t>
  </si>
  <si>
    <t>Liquidez $</t>
  </si>
  <si>
    <t>Liquidez U$S</t>
  </si>
  <si>
    <t>Disponible</t>
  </si>
  <si>
    <t>No Disponible</t>
  </si>
  <si>
    <t>Cierre</t>
  </si>
  <si>
    <t>Origen</t>
  </si>
  <si>
    <t>Aplicación</t>
  </si>
  <si>
    <t>Activo $</t>
  </si>
  <si>
    <t>Activo U$S</t>
  </si>
  <si>
    <t>Pasivo $</t>
  </si>
  <si>
    <t>Pasivo U$S</t>
  </si>
  <si>
    <t>P. Neto $</t>
  </si>
  <si>
    <t>P. Neto U$S</t>
  </si>
  <si>
    <t>Origen Fondos $</t>
  </si>
  <si>
    <t>Origen Fondos U$S</t>
  </si>
  <si>
    <t>Aplicación Fondos $</t>
  </si>
  <si>
    <t>Aplicación Fondos U$S</t>
  </si>
  <si>
    <t>Origen Fondos Resultado</t>
  </si>
  <si>
    <t>Aplicación Fondos Quebranto</t>
  </si>
  <si>
    <t>Activo Corriente $</t>
  </si>
  <si>
    <t>Activo Corriente U$S</t>
  </si>
  <si>
    <t>Activo No Corriente $</t>
  </si>
  <si>
    <t>Activo No Corriente U$S</t>
  </si>
  <si>
    <t>Pasivo Corriente $</t>
  </si>
  <si>
    <t>Pasivo Corriente U$S</t>
  </si>
  <si>
    <t>Pasivo No Corriente $</t>
  </si>
  <si>
    <t>Pasivo No Corriente U$S</t>
  </si>
  <si>
    <t>Pesos Corrientes * 1000</t>
  </si>
  <si>
    <t>BAII</t>
  </si>
  <si>
    <t>Intereses</t>
  </si>
  <si>
    <t>Impuestos</t>
  </si>
  <si>
    <t>Dividendos</t>
  </si>
  <si>
    <t>B. Neto</t>
  </si>
  <si>
    <t>Tierra y Mejoras</t>
  </si>
  <si>
    <t>No Bancarias $</t>
  </si>
  <si>
    <t>No Bancarias U$S</t>
  </si>
  <si>
    <t>Facturación</t>
  </si>
  <si>
    <t>Margen de Ventas</t>
  </si>
  <si>
    <t>Rotación</t>
  </si>
  <si>
    <t>Apalancamiento</t>
  </si>
  <si>
    <t>Rentabilidad P. Neto</t>
  </si>
  <si>
    <t>Crecimiento U$S</t>
  </si>
  <si>
    <t>Crecimiento $</t>
  </si>
  <si>
    <t>Empresa: RDCSA</t>
  </si>
  <si>
    <t>Empresa: ALCSA</t>
  </si>
  <si>
    <t>Beneficio Retenido</t>
  </si>
  <si>
    <t>Disponibilidades</t>
  </si>
  <si>
    <t>Fondos - Bonos - Acciones ($)</t>
  </si>
  <si>
    <t>Caja - Bancos - Cheques ($)</t>
  </si>
  <si>
    <t>Caja - Bancos - Cheques (U$S)</t>
  </si>
  <si>
    <t>Fondos - Bonos - Acciones (U$S)</t>
  </si>
  <si>
    <t>Stock Insumos</t>
  </si>
  <si>
    <t>Sementeras</t>
  </si>
  <si>
    <t>Stock Hacienda (Invernada)</t>
  </si>
  <si>
    <t>Otros</t>
  </si>
  <si>
    <t>Bienes de Cambio</t>
  </si>
  <si>
    <t>Bienes de Uso</t>
  </si>
  <si>
    <t>AREA EMPRESA - I&amp;D</t>
  </si>
  <si>
    <t>Empresa</t>
  </si>
  <si>
    <t>CUIC</t>
  </si>
  <si>
    <t>Grupo CREA</t>
  </si>
  <si>
    <t>Región</t>
  </si>
  <si>
    <t>ESTADO DE SITUACION PATRIMONIAL</t>
  </si>
  <si>
    <t>Comerciales</t>
  </si>
  <si>
    <t>Fiscales</t>
  </si>
  <si>
    <t>Sociales</t>
  </si>
  <si>
    <t>No Bancarias ($)</t>
  </si>
  <si>
    <t>No Bancarias (U$S)</t>
  </si>
  <si>
    <t>Bancarios ($)</t>
  </si>
  <si>
    <t>Bancarios (U$S)</t>
  </si>
  <si>
    <t>Financieras</t>
  </si>
  <si>
    <t>Deudas ($)</t>
  </si>
  <si>
    <t>Deudas (U$S)</t>
  </si>
  <si>
    <t>Ejercicio</t>
  </si>
  <si>
    <t>Cuenta</t>
  </si>
  <si>
    <t>BALANCE - EJERCICIO CONTABLE</t>
  </si>
  <si>
    <t>DOLARES</t>
  </si>
  <si>
    <t>Ganancias</t>
  </si>
  <si>
    <t>Perdidas</t>
  </si>
  <si>
    <t>Corrientes</t>
  </si>
  <si>
    <t>No Corrientes</t>
  </si>
  <si>
    <t>Aplicación de Fondos</t>
  </si>
  <si>
    <t xml:space="preserve">Origen
de Fondos </t>
  </si>
  <si>
    <t>Tipo de Cambio $/U$S</t>
  </si>
  <si>
    <t>Ingreso Neto</t>
  </si>
  <si>
    <t>Gastos Indirectos</t>
  </si>
  <si>
    <t>Gastos Directos Fijos</t>
  </si>
  <si>
    <t>Gastos Directos Variables</t>
  </si>
  <si>
    <t>Beneficio Operativo (EBITDA)</t>
  </si>
  <si>
    <t>Contribución Marginal</t>
  </si>
  <si>
    <t>Margen Bruto</t>
  </si>
  <si>
    <t>Amortizaciones Directas</t>
  </si>
  <si>
    <t>Resultado</t>
  </si>
  <si>
    <t>% I.NETO</t>
  </si>
  <si>
    <t>% EBITDA</t>
  </si>
  <si>
    <t>(1-2)</t>
  </si>
  <si>
    <t>(3-4)</t>
  </si>
  <si>
    <t>Impuestos y Tasas Directas</t>
  </si>
  <si>
    <t>Tenencia de Bienes de Cambio Corrientes</t>
  </si>
  <si>
    <t>Margen de Contribución</t>
  </si>
  <si>
    <t>(5-6-7+8)</t>
  </si>
  <si>
    <t>Amortizaciones Indirectas</t>
  </si>
  <si>
    <t>Resultado por Producción</t>
  </si>
  <si>
    <t>ESTADO DE RESULTADO</t>
  </si>
  <si>
    <t>Tenencia de Bienes No Corrientes</t>
  </si>
  <si>
    <t>Beneficio Antes de Intereses e Impuestos (EBIT)</t>
  </si>
  <si>
    <t>Diferencias de Cambio</t>
  </si>
  <si>
    <t>Beneficio Antes de Impuestos (EBT)</t>
  </si>
  <si>
    <t>(9-10+6)</t>
  </si>
  <si>
    <t>(11-6-12)</t>
  </si>
  <si>
    <t>(13+14)</t>
  </si>
  <si>
    <t>(15-16-17+18)</t>
  </si>
  <si>
    <t>(19-20)</t>
  </si>
  <si>
    <t>(21-22)</t>
  </si>
  <si>
    <t>Beneficio Neto (Net Income)</t>
  </si>
  <si>
    <t>Beneficio Neto (Net Income) = Variación Patrimonial</t>
  </si>
  <si>
    <t>RATIOS FINANCIEROS - ECONOMICOS - PATRIMONIALES</t>
  </si>
  <si>
    <t>Capital de Trabajo Prestado</t>
  </si>
  <si>
    <t>Rentabilidad Patrimonio Neto</t>
  </si>
  <si>
    <t>PESOS CORRIENTES</t>
  </si>
  <si>
    <t>PESOS CONSTANTES</t>
  </si>
  <si>
    <t>Modelo Prueba</t>
  </si>
  <si>
    <t>111-000-111</t>
  </si>
  <si>
    <t>Prueba</t>
  </si>
  <si>
    <t>BALANCE DE GESTION - EJERCICIO CONTABLE</t>
  </si>
  <si>
    <t>3) Cargar el estado de resultado en pesos corrientes</t>
  </si>
  <si>
    <t>2) Cargar tipo de cambio e índice de actualización al inicio y al cierre</t>
  </si>
  <si>
    <t>4) Cargar el estado de resultado reexpresado mensualmente en dólares y pesos constantes.</t>
  </si>
  <si>
    <t>Esta herramienta es un protocolo para estandarizar un balance de gestión de una empresa agropecuaria, no reemplaza un soft de gestión, no calcula resultados, solo ordena datos para generar información acorde a las normas de gestión CREA</t>
  </si>
  <si>
    <t>1) Cargar estado de situación patrimonial al inicio y al cierre en pesos corrientes solamente.</t>
  </si>
  <si>
    <r>
      <t xml:space="preserve">Variación Patrimonial </t>
    </r>
    <r>
      <rPr>
        <sz val="9"/>
        <color theme="1"/>
        <rFont val="Calibri"/>
        <family val="2"/>
        <scheme val="minor"/>
      </rPr>
      <t>(Crecimiento)</t>
    </r>
  </si>
  <si>
    <t>Créditos</t>
  </si>
  <si>
    <t>Créditos Comerciales ($)</t>
  </si>
  <si>
    <t>Créditos Comerciales (U$S)</t>
  </si>
  <si>
    <t>Créditos Fiscales</t>
  </si>
  <si>
    <t>Stock Productos Agrícolas</t>
  </si>
  <si>
    <t>Stock Hacienda (Cría)</t>
  </si>
  <si>
    <t>Vehículos</t>
  </si>
  <si>
    <t>Exposición a la Devaluación</t>
  </si>
  <si>
    <t>Índice de Actualización</t>
  </si>
  <si>
    <t>ESTADO DE RESULTADO (Ejercicio)</t>
  </si>
  <si>
    <t>(15-16-17)</t>
  </si>
  <si>
    <t>(18-19)</t>
  </si>
  <si>
    <t>(20-21)</t>
  </si>
  <si>
    <t>Producción Valorizada (Agricultura y Ganadería) + Facturación Neta (Lechería y Servicios)</t>
  </si>
  <si>
    <t>Gastos que generan variación en la productividad</t>
  </si>
  <si>
    <t>Obligatorio</t>
  </si>
  <si>
    <t xml:space="preserve">Opcional </t>
  </si>
  <si>
    <t>Gastos que no generan variación en la productividad</t>
  </si>
  <si>
    <t>Amortizaciones asignables a una actividad</t>
  </si>
  <si>
    <t>Stock Cierre + Ventas Brutas - Compras Brutas - Producción Valorizada - Gastos Comerciales - Stock Inicio (Solo Bienes con Stock)</t>
  </si>
  <si>
    <t>Amortizaciones no asignables a una actividad</t>
  </si>
  <si>
    <t>Impuestos + tasas, provinciales y locales</t>
  </si>
  <si>
    <t>Gastos no asignables a una actividad</t>
  </si>
  <si>
    <t>Intereses Devengados (Deudores y Acreedores)</t>
  </si>
  <si>
    <t>Diferencias de Cambio (Deudores y Acreedores)</t>
  </si>
  <si>
    <t>Impuesto a las Ganancias y a los Bienes Personales</t>
  </si>
  <si>
    <t>Dividendos Devengados.</t>
  </si>
  <si>
    <t>Diferencia entre el estrado de situacion patromonial contable y real al cierre por dolarizar el estado de resultado y el patrimonia al inicio</t>
  </si>
  <si>
    <t>Diferencia entre el estrado de situacion patromonial contable y real al cierre por corregir por inflación el estado de resultado y el patrimonia al inicio</t>
  </si>
  <si>
    <t>Beneficio Retenido = Variación Patrimonial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</si>
</sst>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6" formatCode="_-* #,##0_-;\-* #,##0_-;_-* &quot;-&quot;??_-;_-@_-"/>
    <numFmt numFmtId="167" formatCode="dd/mm/yyyy;@"/>
  </numFmts>
  <fonts count="21"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Calibri"/>
      <family val="2"/>
      <scheme val="minor"/>
    </font>
    <font>
      <sz val="8"/>
      <color theme="1"/>
      <name val="Calibri"/>
      <family val="2"/>
      <scheme val="minor"/>
    </font>
    <font>
      <sz val="11"/>
      <name val="Calibri"/>
      <family val="2"/>
      <scheme val="minor"/>
    </font>
    <font>
      <sz val="9"/>
      <color theme="1"/>
      <name val="Calibri"/>
      <family val="2"/>
      <scheme val="minor"/>
    </font>
    <font>
      <b/>
      <sz val="9"/>
      <color theme="1"/>
      <name val="Calibri"/>
      <family val="2"/>
      <scheme val="minor"/>
    </font>
    <font>
      <b/>
      <sz val="9"/>
      <color rgb="FF339966"/>
      <name val="Calibri"/>
      <family val="2"/>
      <scheme val="minor"/>
    </font>
    <font>
      <b/>
      <sz val="10"/>
      <color theme="1"/>
      <name val="Calibri"/>
      <family val="2"/>
      <scheme val="minor"/>
    </font>
    <font>
      <b/>
      <sz val="10"/>
      <color rgb="FF339966"/>
      <name val="Calibri"/>
      <family val="2"/>
      <scheme val="minor"/>
    </font>
    <font>
      <sz val="10"/>
      <name val="Calibri"/>
      <family val="2"/>
      <scheme val="minor"/>
    </font>
    <font>
      <sz val="10"/>
      <color rgb="FF00B050"/>
      <name val="Calibri"/>
      <family val="2"/>
      <scheme val="minor"/>
    </font>
    <font>
      <sz val="9"/>
      <color theme="1" tint="0.34998626667073579"/>
      <name val="Bahnschrift Light Condensed"/>
      <family val="2"/>
    </font>
    <font>
      <b/>
      <sz val="10"/>
      <color theme="0"/>
      <name val="Calibri"/>
      <family val="2"/>
      <scheme val="minor"/>
    </font>
    <font>
      <b/>
      <sz val="9"/>
      <color theme="0"/>
      <name val="Bahnschrift Light Condensed"/>
      <family val="2"/>
    </font>
    <font>
      <sz val="9"/>
      <color rgb="FF339966"/>
      <name val="Calibri"/>
      <family val="2"/>
      <scheme val="minor"/>
    </font>
    <font>
      <sz val="9"/>
      <color rgb="FF00B050"/>
      <name val="Calibri"/>
      <family val="2"/>
      <scheme val="minor"/>
    </font>
    <font>
      <b/>
      <sz val="9"/>
      <color theme="0"/>
      <name val="Calibri"/>
      <family val="2"/>
      <scheme val="minor"/>
    </font>
    <font>
      <sz val="9"/>
      <color theme="0"/>
      <name val="Calibri"/>
      <family val="2"/>
      <scheme val="minor"/>
    </font>
    <font>
      <sz val="9"/>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339966"/>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theme="0" tint="-0.24994659260841701"/>
      </left>
      <right/>
      <top style="thin">
        <color indexed="64"/>
      </top>
      <bottom/>
      <diagonal/>
    </border>
    <border>
      <left/>
      <right style="hair">
        <color theme="0" tint="-0.24994659260841701"/>
      </right>
      <top style="thin">
        <color indexed="64"/>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thin">
        <color indexed="64"/>
      </bottom>
      <diagonal/>
    </border>
    <border>
      <left/>
      <right style="hair">
        <color theme="0" tint="-0.24994659260841701"/>
      </right>
      <top/>
      <bottom style="thin">
        <color indexed="64"/>
      </bottom>
      <diagonal/>
    </border>
    <border>
      <left style="hair">
        <color theme="0" tint="-0.24994659260841701"/>
      </left>
      <right/>
      <top style="thin">
        <color indexed="64"/>
      </top>
      <bottom style="thin">
        <color indexed="64"/>
      </bottom>
      <diagonal/>
    </border>
    <border>
      <left/>
      <right style="hair">
        <color theme="0" tint="-0.24994659260841701"/>
      </right>
      <top style="thin">
        <color indexed="64"/>
      </top>
      <bottom style="thin">
        <color indexed="64"/>
      </bottom>
      <diagonal/>
    </border>
    <border>
      <left style="hair">
        <color theme="0" tint="-0.24994659260841701"/>
      </left>
      <right style="thin">
        <color indexed="64"/>
      </right>
      <top/>
      <bottom style="thin">
        <color indexed="64"/>
      </bottom>
      <diagonal/>
    </border>
    <border>
      <left style="thin">
        <color indexed="64"/>
      </left>
      <right/>
      <top/>
      <bottom style="hair">
        <color indexed="64"/>
      </bottom>
      <diagonal/>
    </border>
    <border>
      <left style="hair">
        <color theme="0" tint="-0.24994659260841701"/>
      </left>
      <right/>
      <top/>
      <bottom style="hair">
        <color indexed="64"/>
      </bottom>
      <diagonal/>
    </border>
    <border>
      <left/>
      <right style="hair">
        <color theme="0" tint="-0.24994659260841701"/>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hair">
        <color theme="0" tint="-0.24994659260841701"/>
      </left>
      <right/>
      <top style="thin">
        <color indexed="64"/>
      </top>
      <bottom style="hair">
        <color indexed="64"/>
      </bottom>
      <diagonal/>
    </border>
    <border>
      <left/>
      <right style="hair">
        <color theme="0" tint="-0.24994659260841701"/>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theme="0" tint="-0.2499465926084170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2" tint="-0.24994659260841701"/>
      </top>
      <bottom/>
      <diagonal/>
    </border>
    <border>
      <left/>
      <right style="thin">
        <color theme="2" tint="-0.24994659260841701"/>
      </right>
      <top style="thin">
        <color theme="2" tint="-0.24994659260841701"/>
      </top>
      <bottom/>
      <diagonal/>
    </border>
    <border>
      <left/>
      <right style="thin">
        <color theme="2" tint="-0.24994659260841701"/>
      </right>
      <top/>
      <bottom/>
      <diagonal/>
    </border>
    <border>
      <left/>
      <right style="thin">
        <color theme="2" tint="-0.24994659260841701"/>
      </right>
      <top/>
      <bottom style="thin">
        <color indexed="64"/>
      </bottom>
      <diagonal/>
    </border>
    <border>
      <left style="thin">
        <color theme="2" tint="-0.24994659260841701"/>
      </left>
      <right/>
      <top/>
      <bottom/>
      <diagonal/>
    </border>
    <border>
      <left style="thin">
        <color theme="2" tint="-0.24994659260841701"/>
      </left>
      <right/>
      <top/>
      <bottom style="thin">
        <color indexed="64"/>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bottom style="hair">
        <color theme="2" tint="-0.24994659260841701"/>
      </bottom>
      <diagonal/>
    </border>
    <border>
      <left/>
      <right/>
      <top/>
      <bottom style="hair">
        <color theme="2" tint="-0.24994659260841701"/>
      </bottom>
      <diagonal/>
    </border>
    <border>
      <left/>
      <right style="thin">
        <color theme="2" tint="-0.24994659260841701"/>
      </right>
      <top/>
      <bottom style="hair">
        <color theme="2" tint="-0.24994659260841701"/>
      </bottom>
      <diagonal/>
    </border>
    <border>
      <left style="thin">
        <color theme="2" tint="-0.24994659260841701"/>
      </left>
      <right/>
      <top style="hair">
        <color theme="2" tint="-0.24994659260841701"/>
      </top>
      <bottom/>
      <diagonal/>
    </border>
    <border>
      <left/>
      <right/>
      <top style="hair">
        <color theme="2" tint="-0.24994659260841701"/>
      </top>
      <bottom/>
      <diagonal/>
    </border>
    <border>
      <left/>
      <right style="thin">
        <color theme="2" tint="-0.24994659260841701"/>
      </right>
      <top style="hair">
        <color theme="2" tint="-0.24994659260841701"/>
      </top>
      <bottom/>
      <diagonal/>
    </border>
    <border>
      <left style="thin">
        <color theme="2" tint="-0.24994659260841701"/>
      </left>
      <right style="thin">
        <color theme="2" tint="-0.24994659260841701"/>
      </right>
      <top/>
      <bottom style="hair">
        <color theme="2" tint="-0.24994659260841701"/>
      </bottom>
      <diagonal/>
    </border>
    <border>
      <left style="thin">
        <color theme="2" tint="-0.24994659260841701"/>
      </left>
      <right style="thin">
        <color theme="2" tint="-0.24994659260841701"/>
      </right>
      <top style="hair">
        <color theme="2" tint="-0.24994659260841701"/>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indexed="64"/>
      </bottom>
      <diagonal/>
    </border>
    <border>
      <left style="thin">
        <color theme="2" tint="-0.24994659260841701"/>
      </left>
      <right style="thin">
        <color theme="2" tint="-0.24994659260841701"/>
      </right>
      <top/>
      <bottom style="thin">
        <color theme="2" tint="-0.24994659260841701"/>
      </bottom>
      <diagonal/>
    </border>
    <border>
      <left/>
      <right style="thin">
        <color theme="2" tint="-0.24994659260841701"/>
      </right>
      <top style="thin">
        <color theme="2" tint="-0.24994659260841701"/>
      </top>
      <bottom style="thin">
        <color theme="0"/>
      </bottom>
      <diagonal/>
    </border>
    <border>
      <left/>
      <right style="thin">
        <color theme="2" tint="-0.24994659260841701"/>
      </right>
      <top style="thin">
        <color theme="0"/>
      </top>
      <bottom style="hair">
        <color theme="2" tint="-0.24994659260841701"/>
      </bottom>
      <diagonal/>
    </border>
    <border>
      <left/>
      <right style="thin">
        <color theme="2" tint="-0.24994659260841701"/>
      </right>
      <top style="hair">
        <color theme="2" tint="-0.24994659260841701"/>
      </top>
      <bottom style="thin">
        <color theme="0"/>
      </bottom>
      <diagonal/>
    </border>
    <border>
      <left/>
      <right style="thin">
        <color theme="2" tint="-0.24994659260841701"/>
      </right>
      <top style="thin">
        <color theme="0"/>
      </top>
      <bottom style="thin">
        <color theme="0"/>
      </bottom>
      <diagonal/>
    </border>
    <border>
      <left/>
      <right style="thin">
        <color theme="2" tint="-0.24994659260841701"/>
      </right>
      <top/>
      <bottom style="thin">
        <color theme="0"/>
      </bottom>
      <diagonal/>
    </border>
    <border>
      <left/>
      <right style="thin">
        <color theme="2" tint="-0.24994659260841701"/>
      </right>
      <top style="thin">
        <color theme="0"/>
      </top>
      <bottom style="thin">
        <color indexed="64"/>
      </bottom>
      <diagonal/>
    </border>
    <border>
      <left/>
      <right style="thin">
        <color theme="2" tint="-0.24994659260841701"/>
      </right>
      <top style="thin">
        <color theme="0"/>
      </top>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53">
    <xf numFmtId="0" fontId="0" fillId="0" borderId="0" xfId="0"/>
    <xf numFmtId="165" fontId="0" fillId="0" borderId="0" xfId="1" applyNumberFormat="1" applyFont="1"/>
    <xf numFmtId="0" fontId="0" fillId="0" borderId="0" xfId="0" applyAlignment="1">
      <alignment horizontal="center"/>
    </xf>
    <xf numFmtId="0" fontId="0" fillId="2" borderId="0" xfId="0" applyFill="1"/>
    <xf numFmtId="165" fontId="0" fillId="2" borderId="0" xfId="1" applyNumberFormat="1" applyFont="1" applyFill="1"/>
    <xf numFmtId="0" fontId="0" fillId="0" borderId="1" xfId="0" applyBorder="1"/>
    <xf numFmtId="164" fontId="0" fillId="0" borderId="2" xfId="1" applyFont="1" applyBorder="1"/>
    <xf numFmtId="0" fontId="0" fillId="0" borderId="3" xfId="0" applyBorder="1"/>
    <xf numFmtId="0" fontId="0" fillId="0" borderId="5" xfId="0" applyBorder="1"/>
    <xf numFmtId="0" fontId="0" fillId="0" borderId="0" xfId="0" applyAlignment="1">
      <alignment horizontal="left"/>
    </xf>
    <xf numFmtId="3" fontId="0" fillId="0" borderId="0" xfId="0" applyNumberFormat="1" applyAlignment="1">
      <alignment horizontal="left"/>
    </xf>
    <xf numFmtId="165" fontId="0" fillId="0" borderId="0" xfId="0" applyNumberFormat="1"/>
    <xf numFmtId="164" fontId="0" fillId="0" borderId="0" xfId="1" applyFont="1"/>
    <xf numFmtId="0" fontId="0" fillId="0" borderId="7" xfId="0" applyBorder="1"/>
    <xf numFmtId="165" fontId="0" fillId="0" borderId="7" xfId="1" applyNumberFormat="1" applyFont="1" applyBorder="1"/>
    <xf numFmtId="0" fontId="0" fillId="0" borderId="7" xfId="0" applyBorder="1" applyAlignment="1">
      <alignment horizontal="center"/>
    </xf>
    <xf numFmtId="0" fontId="0" fillId="0" borderId="3" xfId="0" applyFill="1" applyBorder="1"/>
    <xf numFmtId="165" fontId="0" fillId="0" borderId="8" xfId="1" applyNumberFormat="1" applyFont="1" applyBorder="1"/>
    <xf numFmtId="0" fontId="0" fillId="0" borderId="1" xfId="0" applyFill="1" applyBorder="1"/>
    <xf numFmtId="165" fontId="0" fillId="0" borderId="0" xfId="1" applyNumberFormat="1" applyFont="1" applyBorder="1"/>
    <xf numFmtId="165" fontId="0" fillId="0" borderId="2" xfId="0" applyNumberFormat="1" applyBorder="1"/>
    <xf numFmtId="165" fontId="0" fillId="0" borderId="4" xfId="0" applyNumberFormat="1" applyBorder="1"/>
    <xf numFmtId="9" fontId="4" fillId="3" borderId="2" xfId="2" applyFont="1" applyFill="1" applyBorder="1"/>
    <xf numFmtId="9" fontId="4" fillId="3" borderId="6" xfId="2" applyFont="1" applyFill="1" applyBorder="1"/>
    <xf numFmtId="9" fontId="4" fillId="3" borderId="4" xfId="2" applyFont="1" applyFill="1" applyBorder="1"/>
    <xf numFmtId="164" fontId="0" fillId="0" borderId="0" xfId="1" applyFont="1" applyBorder="1" applyAlignment="1">
      <alignment horizontal="center"/>
    </xf>
    <xf numFmtId="165" fontId="0" fillId="0" borderId="12" xfId="1" applyNumberFormat="1" applyFont="1" applyBorder="1"/>
    <xf numFmtId="9" fontId="4" fillId="3" borderId="13" xfId="2" applyFont="1" applyFill="1" applyBorder="1"/>
    <xf numFmtId="165" fontId="0" fillId="0" borderId="16" xfId="1" applyNumberFormat="1" applyFont="1" applyBorder="1"/>
    <xf numFmtId="9" fontId="4" fillId="3" borderId="17" xfId="2" applyFont="1" applyFill="1" applyBorder="1"/>
    <xf numFmtId="164" fontId="0" fillId="0" borderId="4" xfId="0" applyNumberFormat="1" applyBorder="1"/>
    <xf numFmtId="165" fontId="2" fillId="0" borderId="0" xfId="1" applyNumberFormat="1" applyFont="1"/>
    <xf numFmtId="9" fontId="4" fillId="3" borderId="15" xfId="2" applyFont="1" applyFill="1" applyBorder="1"/>
    <xf numFmtId="0" fontId="0" fillId="4" borderId="5" xfId="0" applyFill="1" applyBorder="1" applyAlignment="1">
      <alignment horizontal="left" indent="2"/>
    </xf>
    <xf numFmtId="165" fontId="0" fillId="4" borderId="14" xfId="1" applyNumberFormat="1" applyFont="1" applyFill="1" applyBorder="1"/>
    <xf numFmtId="165" fontId="0" fillId="4" borderId="6" xfId="0" applyNumberFormat="1" applyFill="1" applyBorder="1"/>
    <xf numFmtId="164" fontId="0" fillId="4" borderId="6" xfId="0" applyNumberFormat="1" applyFill="1" applyBorder="1"/>
    <xf numFmtId="0" fontId="0" fillId="4" borderId="3" xfId="0" applyFill="1" applyBorder="1" applyAlignment="1">
      <alignment horizontal="left" indent="2"/>
    </xf>
    <xf numFmtId="164" fontId="0" fillId="4" borderId="4" xfId="0" applyNumberFormat="1" applyFill="1" applyBorder="1"/>
    <xf numFmtId="0" fontId="0" fillId="4" borderId="21" xfId="0" applyFill="1" applyBorder="1" applyAlignment="1">
      <alignment horizontal="left" indent="2"/>
    </xf>
    <xf numFmtId="165" fontId="0" fillId="4" borderId="22" xfId="1" applyNumberFormat="1" applyFont="1" applyFill="1" applyBorder="1"/>
    <xf numFmtId="9" fontId="4" fillId="3" borderId="23" xfId="2" applyFont="1" applyFill="1" applyBorder="1"/>
    <xf numFmtId="165" fontId="0" fillId="4" borderId="24" xfId="0" applyNumberFormat="1" applyFill="1" applyBorder="1"/>
    <xf numFmtId="0" fontId="0" fillId="0" borderId="21" xfId="0" applyBorder="1"/>
    <xf numFmtId="165" fontId="0" fillId="0" borderId="22" xfId="1" applyNumberFormat="1" applyFont="1" applyBorder="1"/>
    <xf numFmtId="165" fontId="0" fillId="0" borderId="24" xfId="0" applyNumberFormat="1" applyBorder="1"/>
    <xf numFmtId="0" fontId="0" fillId="0" borderId="25" xfId="0" applyBorder="1"/>
    <xf numFmtId="164" fontId="0" fillId="0" borderId="28" xfId="0" applyNumberFormat="1" applyBorder="1"/>
    <xf numFmtId="0" fontId="3" fillId="0" borderId="0" xfId="0" applyFont="1" applyAlignment="1">
      <alignment horizontal="center"/>
    </xf>
    <xf numFmtId="3" fontId="3" fillId="0" borderId="0" xfId="0" applyNumberFormat="1" applyFont="1" applyAlignment="1">
      <alignment horizontal="center"/>
    </xf>
    <xf numFmtId="10" fontId="0" fillId="0" borderId="2" xfId="0" applyNumberFormat="1" applyBorder="1" applyAlignment="1">
      <alignment horizontal="center"/>
    </xf>
    <xf numFmtId="10" fontId="0" fillId="0" borderId="20" xfId="0" applyNumberFormat="1" applyBorder="1" applyAlignment="1">
      <alignment horizontal="center"/>
    </xf>
    <xf numFmtId="10" fontId="0" fillId="0" borderId="6" xfId="0" applyNumberFormat="1" applyBorder="1" applyAlignment="1">
      <alignment horizontal="center"/>
    </xf>
    <xf numFmtId="10" fontId="0" fillId="0" borderId="4" xfId="0" applyNumberForma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0" fillId="4" borderId="11" xfId="0" applyFill="1" applyBorder="1"/>
    <xf numFmtId="0" fontId="0" fillId="4" borderId="9" xfId="0" applyFill="1" applyBorder="1"/>
    <xf numFmtId="165" fontId="0" fillId="4" borderId="9" xfId="1" applyNumberFormat="1" applyFont="1" applyFill="1" applyBorder="1"/>
    <xf numFmtId="165" fontId="0" fillId="4" borderId="10" xfId="1" applyNumberFormat="1" applyFont="1" applyFill="1" applyBorder="1"/>
    <xf numFmtId="0" fontId="0" fillId="0" borderId="11" xfId="0" applyBorder="1"/>
    <xf numFmtId="9" fontId="4" fillId="3" borderId="10" xfId="2" applyFont="1" applyFill="1" applyBorder="1"/>
    <xf numFmtId="165" fontId="0" fillId="0" borderId="9" xfId="1" applyNumberFormat="1" applyFont="1" applyBorder="1"/>
    <xf numFmtId="9" fontId="4" fillId="0" borderId="0" xfId="0" applyNumberFormat="1" applyFont="1"/>
    <xf numFmtId="165" fontId="2" fillId="0" borderId="7" xfId="1" applyNumberFormat="1" applyFont="1" applyBorder="1"/>
    <xf numFmtId="165" fontId="0" fillId="0" borderId="10" xfId="1" applyNumberFormat="1" applyFont="1" applyBorder="1"/>
    <xf numFmtId="164" fontId="0" fillId="0" borderId="6" xfId="1" applyNumberFormat="1" applyFont="1" applyBorder="1"/>
    <xf numFmtId="164" fontId="0" fillId="0" borderId="4" xfId="1" applyNumberFormat="1" applyFont="1" applyBorder="1"/>
    <xf numFmtId="10" fontId="0" fillId="0" borderId="4" xfId="2" applyNumberFormat="1" applyFont="1" applyBorder="1"/>
    <xf numFmtId="9" fontId="0" fillId="4" borderId="11" xfId="2" applyFont="1" applyFill="1" applyBorder="1"/>
    <xf numFmtId="9" fontId="0" fillId="4" borderId="10" xfId="2" applyFont="1" applyFill="1" applyBorder="1"/>
    <xf numFmtId="165" fontId="5" fillId="0" borderId="0" xfId="1" applyNumberFormat="1" applyFont="1"/>
    <xf numFmtId="165" fontId="5" fillId="0" borderId="7" xfId="1" applyNumberFormat="1" applyFont="1" applyBorder="1"/>
    <xf numFmtId="165" fontId="2" fillId="0" borderId="10" xfId="1" applyNumberFormat="1" applyFont="1" applyBorder="1"/>
    <xf numFmtId="0" fontId="3" fillId="0" borderId="0" xfId="0" applyFont="1"/>
    <xf numFmtId="166" fontId="3" fillId="0" borderId="0" xfId="0" applyNumberFormat="1" applyFont="1" applyAlignment="1">
      <alignment horizontal="center"/>
    </xf>
    <xf numFmtId="0" fontId="6" fillId="0" borderId="0" xfId="0" applyFont="1" applyAlignment="1">
      <alignment horizontal="center"/>
    </xf>
    <xf numFmtId="166" fontId="3" fillId="0" borderId="0" xfId="1" applyNumberFormat="1" applyFont="1" applyAlignment="1">
      <alignment horizontal="center"/>
    </xf>
    <xf numFmtId="0" fontId="6" fillId="0" borderId="0" xfId="0" applyFont="1"/>
    <xf numFmtId="0" fontId="3" fillId="0" borderId="29" xfId="0" applyFont="1" applyBorder="1"/>
    <xf numFmtId="166" fontId="3" fillId="0" borderId="29" xfId="0" applyNumberFormat="1" applyFont="1" applyBorder="1"/>
    <xf numFmtId="166" fontId="3" fillId="0" borderId="29" xfId="0" applyNumberFormat="1" applyFont="1" applyBorder="1" applyAlignment="1">
      <alignment horizontal="center"/>
    </xf>
    <xf numFmtId="0" fontId="8" fillId="0" borderId="0" xfId="0" applyFont="1"/>
    <xf numFmtId="0" fontId="9" fillId="0" borderId="29" xfId="0" applyFont="1" applyBorder="1" applyAlignment="1">
      <alignment vertical="top"/>
    </xf>
    <xf numFmtId="166" fontId="9" fillId="0" borderId="29" xfId="1" applyNumberFormat="1" applyFont="1" applyBorder="1" applyAlignment="1">
      <alignment horizontal="center" vertical="top"/>
    </xf>
    <xf numFmtId="0" fontId="3" fillId="0" borderId="29" xfId="0" applyFont="1" applyBorder="1" applyAlignment="1">
      <alignment horizontal="center"/>
    </xf>
    <xf numFmtId="166" fontId="3" fillId="0" borderId="29" xfId="1" applyNumberFormat="1" applyFont="1" applyBorder="1" applyAlignment="1">
      <alignment horizontal="left" vertical="top"/>
    </xf>
    <xf numFmtId="0" fontId="10" fillId="0" borderId="0" xfId="0" applyFont="1"/>
    <xf numFmtId="166" fontId="10" fillId="0" borderId="0" xfId="1" applyNumberFormat="1" applyFont="1" applyAlignment="1">
      <alignment horizontal="center"/>
    </xf>
    <xf numFmtId="0" fontId="3" fillId="0" borderId="7" xfId="0" applyFont="1" applyBorder="1"/>
    <xf numFmtId="165" fontId="3" fillId="0" borderId="0" xfId="1" applyNumberFormat="1" applyFont="1"/>
    <xf numFmtId="0" fontId="3" fillId="0" borderId="0" xfId="0" applyFont="1" applyAlignment="1">
      <alignment horizontal="left"/>
    </xf>
    <xf numFmtId="0" fontId="3" fillId="0" borderId="0" xfId="0" applyFont="1" applyBorder="1"/>
    <xf numFmtId="165" fontId="3" fillId="0" borderId="0" xfId="1" applyNumberFormat="1" applyFont="1" applyBorder="1"/>
    <xf numFmtId="3" fontId="3" fillId="0" borderId="0" xfId="0" applyNumberFormat="1" applyFont="1" applyAlignment="1">
      <alignment horizontal="left"/>
    </xf>
    <xf numFmtId="164" fontId="3" fillId="0" borderId="0" xfId="1" applyFont="1"/>
    <xf numFmtId="0" fontId="4" fillId="0" borderId="0" xfId="0" applyFont="1"/>
    <xf numFmtId="0" fontId="4" fillId="0" borderId="29" xfId="0" applyFont="1" applyBorder="1"/>
    <xf numFmtId="0" fontId="9" fillId="3" borderId="0" xfId="0" applyFont="1" applyFill="1"/>
    <xf numFmtId="0" fontId="9" fillId="0" borderId="0" xfId="0" applyFont="1"/>
    <xf numFmtId="0" fontId="9" fillId="3" borderId="0" xfId="0" applyFont="1" applyFill="1" applyBorder="1"/>
    <xf numFmtId="0" fontId="3" fillId="0" borderId="34" xfId="0" applyFont="1" applyBorder="1"/>
    <xf numFmtId="165" fontId="3" fillId="0" borderId="34" xfId="1" applyNumberFormat="1" applyFont="1" applyBorder="1"/>
    <xf numFmtId="165" fontId="3" fillId="0" borderId="35" xfId="1" applyNumberFormat="1" applyFont="1" applyBorder="1"/>
    <xf numFmtId="165" fontId="3" fillId="0" borderId="36" xfId="1" applyNumberFormat="1" applyFont="1" applyBorder="1"/>
    <xf numFmtId="165" fontId="3" fillId="0" borderId="37" xfId="1" applyNumberFormat="1" applyFont="1" applyBorder="1"/>
    <xf numFmtId="0" fontId="9" fillId="3" borderId="38" xfId="0" applyFont="1" applyFill="1" applyBorder="1"/>
    <xf numFmtId="165" fontId="3" fillId="0" borderId="43" xfId="1" applyNumberFormat="1" applyFont="1" applyBorder="1"/>
    <xf numFmtId="165" fontId="3" fillId="0" borderId="38" xfId="1" applyNumberFormat="1" applyFont="1" applyBorder="1"/>
    <xf numFmtId="165" fontId="3" fillId="0" borderId="39" xfId="1" applyNumberFormat="1" applyFont="1" applyBorder="1"/>
    <xf numFmtId="164" fontId="3" fillId="3" borderId="30" xfId="1" applyFont="1" applyFill="1" applyBorder="1" applyAlignment="1"/>
    <xf numFmtId="164" fontId="3" fillId="3" borderId="31" xfId="1" applyFont="1" applyFill="1" applyBorder="1" applyAlignment="1"/>
    <xf numFmtId="164" fontId="3" fillId="3" borderId="32" xfId="1" applyFont="1" applyFill="1" applyBorder="1" applyAlignment="1"/>
    <xf numFmtId="0" fontId="3" fillId="0" borderId="46" xfId="0" applyFont="1" applyBorder="1"/>
    <xf numFmtId="165" fontId="3" fillId="0" borderId="47" xfId="1" applyNumberFormat="1" applyFont="1" applyBorder="1"/>
    <xf numFmtId="0" fontId="3" fillId="0" borderId="49" xfId="0" applyFont="1" applyBorder="1"/>
    <xf numFmtId="165" fontId="3" fillId="0" borderId="50" xfId="1" applyNumberFormat="1" applyFont="1" applyBorder="1"/>
    <xf numFmtId="165" fontId="3" fillId="0" borderId="48" xfId="1" applyNumberFormat="1" applyFont="1" applyBorder="1"/>
    <xf numFmtId="165" fontId="3" fillId="0" borderId="45" xfId="1" applyNumberFormat="1" applyFont="1" applyBorder="1"/>
    <xf numFmtId="165" fontId="11" fillId="0" borderId="36" xfId="1" applyNumberFormat="1" applyFont="1" applyBorder="1"/>
    <xf numFmtId="165" fontId="11" fillId="0" borderId="37" xfId="1" applyNumberFormat="1" applyFont="1" applyBorder="1"/>
    <xf numFmtId="165" fontId="3" fillId="0" borderId="44" xfId="1" applyNumberFormat="1" applyFont="1" applyBorder="1"/>
    <xf numFmtId="165" fontId="3" fillId="0" borderId="51" xfId="1" applyNumberFormat="1" applyFont="1" applyBorder="1"/>
    <xf numFmtId="165" fontId="3" fillId="0" borderId="52" xfId="1" applyNumberFormat="1" applyFont="1" applyBorder="1"/>
    <xf numFmtId="165" fontId="3" fillId="0" borderId="53" xfId="1" applyNumberFormat="1" applyFont="1" applyBorder="1"/>
    <xf numFmtId="165" fontId="3" fillId="0" borderId="54" xfId="1" applyNumberFormat="1" applyFont="1" applyBorder="1"/>
    <xf numFmtId="0" fontId="13" fillId="5" borderId="56" xfId="0" applyFont="1" applyFill="1" applyBorder="1" applyAlignment="1">
      <alignment horizontal="center"/>
    </xf>
    <xf numFmtId="0" fontId="13" fillId="5" borderId="57" xfId="0" applyFont="1" applyFill="1" applyBorder="1" applyAlignment="1">
      <alignment horizontal="center"/>
    </xf>
    <xf numFmtId="0" fontId="13" fillId="5" borderId="58" xfId="0" applyFont="1" applyFill="1" applyBorder="1" applyAlignment="1">
      <alignment horizontal="center"/>
    </xf>
    <xf numFmtId="0" fontId="13" fillId="5" borderId="59" xfId="0" applyFont="1" applyFill="1" applyBorder="1" applyAlignment="1">
      <alignment horizontal="center"/>
    </xf>
    <xf numFmtId="0" fontId="13" fillId="5" borderId="60" xfId="0" applyFont="1" applyFill="1" applyBorder="1" applyAlignment="1">
      <alignment horizontal="center"/>
    </xf>
    <xf numFmtId="0" fontId="13" fillId="5" borderId="61" xfId="0" applyFont="1" applyFill="1" applyBorder="1" applyAlignment="1">
      <alignment horizontal="center"/>
    </xf>
    <xf numFmtId="0" fontId="13" fillId="5" borderId="47" xfId="0" applyFont="1" applyFill="1" applyBorder="1" applyAlignment="1">
      <alignment horizontal="center"/>
    </xf>
    <xf numFmtId="165" fontId="11" fillId="0" borderId="38" xfId="1" applyNumberFormat="1" applyFont="1" applyBorder="1"/>
    <xf numFmtId="165" fontId="11" fillId="0" borderId="39" xfId="1" applyNumberFormat="1" applyFont="1" applyBorder="1"/>
    <xf numFmtId="164" fontId="3" fillId="0" borderId="29" xfId="1" applyFont="1" applyBorder="1"/>
    <xf numFmtId="0" fontId="13" fillId="5" borderId="62" xfId="0" applyFont="1" applyFill="1" applyBorder="1" applyAlignment="1">
      <alignment horizontal="center"/>
    </xf>
    <xf numFmtId="164" fontId="14" fillId="6" borderId="63" xfId="1" applyFont="1" applyFill="1" applyBorder="1"/>
    <xf numFmtId="0" fontId="14" fillId="6" borderId="64" xfId="0" applyFont="1" applyFill="1" applyBorder="1"/>
    <xf numFmtId="0" fontId="15" fillId="6" borderId="65" xfId="0" applyFont="1" applyFill="1" applyBorder="1" applyAlignment="1">
      <alignment horizontal="center"/>
    </xf>
    <xf numFmtId="165" fontId="14" fillId="6" borderId="63" xfId="1" applyNumberFormat="1" applyFont="1" applyFill="1" applyBorder="1"/>
    <xf numFmtId="165" fontId="14" fillId="6" borderId="65" xfId="1" applyNumberFormat="1" applyFont="1" applyFill="1" applyBorder="1"/>
    <xf numFmtId="165" fontId="14" fillId="6" borderId="33" xfId="1" applyNumberFormat="1" applyFont="1" applyFill="1" applyBorder="1"/>
    <xf numFmtId="164" fontId="14" fillId="7" borderId="40" xfId="1" applyFont="1" applyFill="1" applyBorder="1"/>
    <xf numFmtId="0" fontId="14" fillId="7" borderId="41" xfId="0" applyFont="1" applyFill="1" applyBorder="1"/>
    <xf numFmtId="0" fontId="15" fillId="7" borderId="42" xfId="0" applyFont="1" applyFill="1" applyBorder="1" applyAlignment="1">
      <alignment horizontal="center"/>
    </xf>
    <xf numFmtId="165" fontId="14" fillId="7" borderId="40" xfId="1" applyNumberFormat="1" applyFont="1" applyFill="1" applyBorder="1"/>
    <xf numFmtId="165" fontId="14" fillId="7" borderId="42" xfId="1" applyNumberFormat="1" applyFont="1" applyFill="1" applyBorder="1"/>
    <xf numFmtId="165" fontId="14" fillId="7" borderId="55" xfId="1" applyNumberFormat="1" applyFont="1" applyFill="1" applyBorder="1"/>
    <xf numFmtId="0" fontId="3" fillId="0" borderId="38" xfId="0" applyFont="1" applyBorder="1"/>
    <xf numFmtId="165" fontId="3" fillId="0" borderId="41" xfId="1" applyNumberFormat="1" applyFont="1" applyBorder="1"/>
    <xf numFmtId="0" fontId="3" fillId="0" borderId="43" xfId="0" applyFont="1" applyBorder="1"/>
    <xf numFmtId="9" fontId="6" fillId="8" borderId="35" xfId="2" applyFont="1" applyFill="1" applyBorder="1"/>
    <xf numFmtId="9" fontId="6" fillId="8" borderId="36" xfId="2" applyFont="1" applyFill="1" applyBorder="1"/>
    <xf numFmtId="9" fontId="6" fillId="8" borderId="42" xfId="2" applyFont="1" applyFill="1" applyBorder="1"/>
    <xf numFmtId="164" fontId="3" fillId="0" borderId="0" xfId="1" applyFont="1" applyAlignment="1">
      <alignment vertical="center"/>
    </xf>
    <xf numFmtId="0" fontId="3" fillId="0" borderId="41" xfId="0" applyFont="1" applyBorder="1"/>
    <xf numFmtId="166" fontId="3" fillId="0" borderId="34" xfId="0" applyNumberFormat="1" applyFont="1" applyBorder="1" applyAlignment="1">
      <alignment horizontal="center"/>
    </xf>
    <xf numFmtId="166" fontId="3" fillId="0" borderId="41" xfId="0" applyNumberFormat="1" applyFont="1" applyBorder="1" applyAlignment="1">
      <alignment horizontal="center"/>
    </xf>
    <xf numFmtId="164" fontId="3" fillId="8" borderId="35" xfId="1" applyFont="1" applyFill="1" applyBorder="1" applyAlignment="1">
      <alignment horizontal="right"/>
    </xf>
    <xf numFmtId="164" fontId="3" fillId="8" borderId="42" xfId="1" applyFont="1" applyFill="1" applyBorder="1" applyAlignment="1">
      <alignment horizontal="right"/>
    </xf>
    <xf numFmtId="9" fontId="3" fillId="9" borderId="42" xfId="2" applyFont="1" applyFill="1" applyBorder="1" applyAlignment="1">
      <alignment horizontal="right"/>
    </xf>
    <xf numFmtId="166" fontId="6" fillId="0" borderId="43" xfId="0" applyNumberFormat="1" applyFont="1" applyBorder="1" applyAlignment="1">
      <alignment horizontal="left"/>
    </xf>
    <xf numFmtId="166" fontId="6" fillId="0" borderId="40" xfId="0" applyNumberFormat="1" applyFont="1" applyBorder="1" applyAlignment="1">
      <alignment horizontal="left"/>
    </xf>
    <xf numFmtId="0" fontId="16" fillId="0" borderId="0" xfId="0" applyFont="1"/>
    <xf numFmtId="9" fontId="6" fillId="0" borderId="0" xfId="2" applyFont="1" applyAlignment="1">
      <alignment horizontal="center"/>
    </xf>
    <xf numFmtId="9" fontId="6" fillId="0" borderId="0" xfId="2" applyFont="1"/>
    <xf numFmtId="9" fontId="6" fillId="0" borderId="0" xfId="2" applyFont="1" applyAlignment="1">
      <alignment horizontal="right"/>
    </xf>
    <xf numFmtId="9" fontId="6" fillId="0" borderId="7" xfId="2" applyFont="1" applyBorder="1" applyAlignment="1">
      <alignment horizontal="right"/>
    </xf>
    <xf numFmtId="9" fontId="6" fillId="0" borderId="0" xfId="2" applyFont="1" applyBorder="1" applyAlignment="1">
      <alignment horizontal="right"/>
    </xf>
    <xf numFmtId="0" fontId="3" fillId="0" borderId="0" xfId="0" applyFont="1" applyAlignment="1">
      <alignment horizontal="right"/>
    </xf>
    <xf numFmtId="164" fontId="3" fillId="0" borderId="0" xfId="1" applyFont="1" applyAlignment="1">
      <alignment horizontal="right"/>
    </xf>
    <xf numFmtId="0" fontId="6" fillId="0" borderId="7" xfId="0" applyFont="1" applyBorder="1" applyAlignment="1">
      <alignment horizontal="right"/>
    </xf>
    <xf numFmtId="0" fontId="16" fillId="0" borderId="7" xfId="0" applyFont="1" applyBorder="1" applyAlignment="1">
      <alignment horizontal="right"/>
    </xf>
    <xf numFmtId="0" fontId="3" fillId="0" borderId="7" xfId="0" applyFont="1" applyBorder="1" applyAlignment="1">
      <alignment horizontal="right"/>
    </xf>
    <xf numFmtId="0" fontId="3" fillId="0" borderId="0" xfId="0" applyFont="1" applyAlignment="1">
      <alignment vertical="top"/>
    </xf>
    <xf numFmtId="164" fontId="12" fillId="0" borderId="0" xfId="1" applyFont="1" applyBorder="1" applyAlignment="1">
      <alignment horizontal="left" vertical="top"/>
    </xf>
    <xf numFmtId="0" fontId="3" fillId="0" borderId="0" xfId="0" applyFont="1" applyBorder="1" applyAlignment="1">
      <alignment vertical="top"/>
    </xf>
    <xf numFmtId="0" fontId="4" fillId="0" borderId="0" xfId="0" applyFont="1" applyBorder="1" applyAlignment="1">
      <alignment vertical="top"/>
    </xf>
    <xf numFmtId="0" fontId="12" fillId="0" borderId="0" xfId="0" applyFont="1" applyBorder="1" applyAlignment="1">
      <alignment horizontal="center" vertical="top"/>
    </xf>
    <xf numFmtId="165" fontId="12" fillId="0" borderId="0" xfId="1" applyNumberFormat="1"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xf>
    <xf numFmtId="0" fontId="6" fillId="0" borderId="0" xfId="0" applyFont="1" applyAlignment="1">
      <alignment horizontal="right" vertical="top"/>
    </xf>
    <xf numFmtId="0" fontId="17" fillId="0" borderId="0" xfId="0" applyFont="1" applyBorder="1" applyAlignment="1">
      <alignment horizontal="center" vertical="top"/>
    </xf>
    <xf numFmtId="0" fontId="6" fillId="0" borderId="34" xfId="0" applyFont="1" applyBorder="1" applyAlignment="1">
      <alignment horizontal="right"/>
    </xf>
    <xf numFmtId="9" fontId="6" fillId="0" borderId="34" xfId="2" applyFont="1" applyBorder="1" applyAlignment="1">
      <alignment horizontal="right"/>
    </xf>
    <xf numFmtId="9" fontId="6" fillId="0" borderId="35" xfId="2" applyFont="1" applyBorder="1" applyAlignment="1">
      <alignment horizontal="right"/>
    </xf>
    <xf numFmtId="0" fontId="3" fillId="0" borderId="39" xfId="0" applyFont="1" applyBorder="1"/>
    <xf numFmtId="9" fontId="6" fillId="0" borderId="37" xfId="2" applyFont="1" applyBorder="1" applyAlignment="1">
      <alignment horizontal="right"/>
    </xf>
    <xf numFmtId="0" fontId="16" fillId="3" borderId="0" xfId="0" applyFont="1" applyFill="1" applyBorder="1" applyAlignment="1">
      <alignment horizontal="right"/>
    </xf>
    <xf numFmtId="9" fontId="7" fillId="3" borderId="0" xfId="2" applyFont="1" applyFill="1" applyBorder="1" applyAlignment="1">
      <alignment horizontal="right"/>
    </xf>
    <xf numFmtId="9" fontId="7" fillId="3" borderId="36" xfId="2" applyFont="1" applyFill="1" applyBorder="1" applyAlignment="1">
      <alignment horizontal="right"/>
    </xf>
    <xf numFmtId="0" fontId="16" fillId="0" borderId="0" xfId="0" applyFont="1" applyBorder="1" applyAlignment="1">
      <alignment horizontal="right"/>
    </xf>
    <xf numFmtId="9" fontId="6" fillId="0" borderId="36" xfId="2" applyFont="1" applyBorder="1" applyAlignment="1">
      <alignment horizontal="right"/>
    </xf>
    <xf numFmtId="0" fontId="3" fillId="0" borderId="0" xfId="0" applyFont="1" applyBorder="1" applyAlignment="1">
      <alignment horizontal="right"/>
    </xf>
    <xf numFmtId="0" fontId="9" fillId="3" borderId="40" xfId="0" applyFont="1" applyFill="1" applyBorder="1"/>
    <xf numFmtId="0" fontId="9" fillId="3" borderId="41" xfId="0" applyFont="1" applyFill="1" applyBorder="1"/>
    <xf numFmtId="0" fontId="16" fillId="3" borderId="41" xfId="0" applyFont="1" applyFill="1" applyBorder="1" applyAlignment="1">
      <alignment horizontal="right"/>
    </xf>
    <xf numFmtId="9" fontId="7" fillId="3" borderId="41" xfId="2" applyFont="1" applyFill="1" applyBorder="1" applyAlignment="1">
      <alignment horizontal="right"/>
    </xf>
    <xf numFmtId="9" fontId="7" fillId="3" borderId="42" xfId="2" applyFont="1" applyFill="1" applyBorder="1" applyAlignment="1">
      <alignment horizontal="right"/>
    </xf>
    <xf numFmtId="0" fontId="6" fillId="0" borderId="35" xfId="0" applyFont="1" applyBorder="1" applyAlignment="1">
      <alignment horizontal="right"/>
    </xf>
    <xf numFmtId="0" fontId="6" fillId="0" borderId="37" xfId="0" applyFont="1" applyBorder="1" applyAlignment="1">
      <alignment horizontal="right"/>
    </xf>
    <xf numFmtId="0" fontId="16" fillId="3" borderId="36" xfId="0" applyFont="1" applyFill="1" applyBorder="1" applyAlignment="1">
      <alignment horizontal="right"/>
    </xf>
    <xf numFmtId="0" fontId="16" fillId="0" borderId="36" xfId="0" applyFont="1" applyBorder="1" applyAlignment="1">
      <alignment horizontal="right"/>
    </xf>
    <xf numFmtId="0" fontId="16" fillId="0" borderId="37" xfId="0" applyFont="1" applyBorder="1" applyAlignment="1">
      <alignment horizontal="right"/>
    </xf>
    <xf numFmtId="0" fontId="3" fillId="0" borderId="36" xfId="0" applyFont="1" applyBorder="1" applyAlignment="1">
      <alignment horizontal="right"/>
    </xf>
    <xf numFmtId="0" fontId="3" fillId="0" borderId="37" xfId="0" applyFont="1" applyBorder="1" applyAlignment="1">
      <alignment horizontal="right"/>
    </xf>
    <xf numFmtId="0" fontId="16" fillId="3" borderId="42" xfId="0" applyFont="1" applyFill="1" applyBorder="1" applyAlignment="1">
      <alignment horizontal="right"/>
    </xf>
    <xf numFmtId="166" fontId="3" fillId="0" borderId="43" xfId="1" applyNumberFormat="1" applyFont="1" applyBorder="1" applyAlignment="1">
      <alignment horizontal="center"/>
    </xf>
    <xf numFmtId="166" fontId="3" fillId="0" borderId="39" xfId="1" applyNumberFormat="1" applyFont="1" applyBorder="1" applyAlignment="1">
      <alignment horizontal="center"/>
    </xf>
    <xf numFmtId="166" fontId="9" fillId="3" borderId="38" xfId="1" applyNumberFormat="1" applyFont="1" applyFill="1" applyBorder="1" applyAlignment="1">
      <alignment horizontal="center"/>
    </xf>
    <xf numFmtId="166" fontId="3" fillId="0" borderId="38" xfId="1" applyNumberFormat="1" applyFont="1" applyBorder="1" applyAlignment="1">
      <alignment horizontal="center"/>
    </xf>
    <xf numFmtId="166" fontId="9" fillId="3" borderId="40" xfId="1" applyNumberFormat="1" applyFont="1" applyFill="1" applyBorder="1" applyAlignment="1">
      <alignment horizontal="center"/>
    </xf>
    <xf numFmtId="0" fontId="9" fillId="0" borderId="44" xfId="0" applyFont="1" applyBorder="1" applyAlignment="1">
      <alignment vertical="top"/>
    </xf>
    <xf numFmtId="0" fontId="3" fillId="8" borderId="53" xfId="0" applyFont="1" applyFill="1" applyBorder="1" applyAlignment="1">
      <alignment horizontal="left" indent="2"/>
    </xf>
    <xf numFmtId="0" fontId="3" fillId="8" borderId="55" xfId="0" applyFont="1" applyFill="1" applyBorder="1" applyAlignment="1">
      <alignment horizontal="left" indent="2"/>
    </xf>
    <xf numFmtId="0" fontId="9" fillId="0" borderId="33" xfId="0" applyFont="1" applyFill="1" applyBorder="1"/>
    <xf numFmtId="0" fontId="9" fillId="0" borderId="53" xfId="0" applyFont="1" applyBorder="1"/>
    <xf numFmtId="0" fontId="9" fillId="0" borderId="55" xfId="0" applyFont="1" applyBorder="1"/>
    <xf numFmtId="164" fontId="9" fillId="0" borderId="44" xfId="0" applyNumberFormat="1" applyFont="1" applyBorder="1" applyAlignment="1">
      <alignment horizontal="center" vertical="top"/>
    </xf>
    <xf numFmtId="164" fontId="3" fillId="8" borderId="53" xfId="0" applyNumberFormat="1" applyFont="1" applyFill="1" applyBorder="1" applyAlignment="1">
      <alignment horizontal="center"/>
    </xf>
    <xf numFmtId="164" fontId="3" fillId="8" borderId="55" xfId="0" applyNumberFormat="1" applyFont="1" applyFill="1" applyBorder="1"/>
    <xf numFmtId="164" fontId="9" fillId="0" borderId="33" xfId="0" applyNumberFormat="1" applyFont="1" applyBorder="1"/>
    <xf numFmtId="10" fontId="9" fillId="0" borderId="53" xfId="0" applyNumberFormat="1" applyFont="1" applyBorder="1" applyAlignment="1">
      <alignment horizontal="center"/>
    </xf>
    <xf numFmtId="10" fontId="9" fillId="0" borderId="55" xfId="0" applyNumberFormat="1" applyFont="1" applyBorder="1" applyAlignment="1">
      <alignment horizontal="center"/>
    </xf>
    <xf numFmtId="0" fontId="9" fillId="0" borderId="44" xfId="0" applyFont="1" applyBorder="1"/>
    <xf numFmtId="165" fontId="3" fillId="0" borderId="34" xfId="0" applyNumberFormat="1" applyFont="1" applyBorder="1"/>
    <xf numFmtId="165" fontId="3" fillId="0" borderId="41" xfId="0" applyNumberFormat="1" applyFont="1" applyBorder="1"/>
    <xf numFmtId="165" fontId="3" fillId="0" borderId="40" xfId="1" applyNumberFormat="1" applyFont="1" applyBorder="1"/>
    <xf numFmtId="9" fontId="6" fillId="0" borderId="29" xfId="2" applyFont="1" applyBorder="1" applyAlignment="1">
      <alignment horizontal="right"/>
    </xf>
    <xf numFmtId="9" fontId="7" fillId="0" borderId="29" xfId="2" applyFont="1" applyBorder="1" applyAlignment="1">
      <alignment horizontal="right" vertical="top"/>
    </xf>
    <xf numFmtId="9" fontId="6" fillId="0" borderId="29" xfId="2" applyFont="1" applyBorder="1"/>
    <xf numFmtId="9" fontId="7" fillId="0" borderId="29" xfId="2" applyFont="1" applyBorder="1" applyAlignment="1">
      <alignment horizontal="center" vertical="top"/>
    </xf>
    <xf numFmtId="0" fontId="7" fillId="8" borderId="44" xfId="0" applyFont="1" applyFill="1" applyBorder="1" applyAlignment="1">
      <alignment horizontal="left" indent="1"/>
    </xf>
    <xf numFmtId="165" fontId="6" fillId="8" borderId="43" xfId="1" applyNumberFormat="1" applyFont="1" applyFill="1" applyBorder="1"/>
    <xf numFmtId="165" fontId="6" fillId="8" borderId="34" xfId="0" applyNumberFormat="1" applyFont="1" applyFill="1" applyBorder="1"/>
    <xf numFmtId="0" fontId="7" fillId="8" borderId="55" xfId="0" applyFont="1" applyFill="1" applyBorder="1" applyAlignment="1">
      <alignment horizontal="left" indent="1"/>
    </xf>
    <xf numFmtId="165" fontId="6" fillId="8" borderId="40" xfId="1" applyNumberFormat="1" applyFont="1" applyFill="1" applyBorder="1"/>
    <xf numFmtId="165" fontId="6" fillId="8" borderId="41" xfId="0" applyNumberFormat="1" applyFont="1" applyFill="1" applyBorder="1"/>
    <xf numFmtId="165" fontId="3" fillId="0" borderId="44" xfId="0" applyNumberFormat="1" applyFont="1" applyBorder="1"/>
    <xf numFmtId="165" fontId="6" fillId="8" borderId="55" xfId="0" applyNumberFormat="1" applyFont="1" applyFill="1" applyBorder="1"/>
    <xf numFmtId="165" fontId="3" fillId="0" borderId="55" xfId="0" applyNumberFormat="1" applyFont="1" applyBorder="1"/>
    <xf numFmtId="165" fontId="6" fillId="8" borderId="44" xfId="0" applyNumberFormat="1" applyFont="1" applyFill="1" applyBorder="1"/>
    <xf numFmtId="0" fontId="14" fillId="7" borderId="44" xfId="0" applyFont="1" applyFill="1" applyBorder="1"/>
    <xf numFmtId="9" fontId="18" fillId="7" borderId="34" xfId="2" applyFont="1" applyFill="1" applyBorder="1" applyAlignment="1">
      <alignment horizontal="center"/>
    </xf>
    <xf numFmtId="0" fontId="14" fillId="7" borderId="55" xfId="0" applyFont="1" applyFill="1" applyBorder="1"/>
    <xf numFmtId="9" fontId="18" fillId="7" borderId="41" xfId="2" applyFont="1" applyFill="1" applyBorder="1" applyAlignment="1">
      <alignment horizontal="center"/>
    </xf>
    <xf numFmtId="164" fontId="9" fillId="0" borderId="0" xfId="1" applyFont="1"/>
    <xf numFmtId="165" fontId="14" fillId="7" borderId="43" xfId="1" applyNumberFormat="1" applyFont="1" applyFill="1" applyBorder="1"/>
    <xf numFmtId="165" fontId="14" fillId="7" borderId="34" xfId="0" applyNumberFormat="1" applyFont="1" applyFill="1" applyBorder="1"/>
    <xf numFmtId="165" fontId="14" fillId="7" borderId="44" xfId="0" applyNumberFormat="1" applyFont="1" applyFill="1" applyBorder="1"/>
    <xf numFmtId="165" fontId="14" fillId="7" borderId="41" xfId="0" applyNumberFormat="1" applyFont="1" applyFill="1" applyBorder="1"/>
    <xf numFmtId="165" fontId="14" fillId="7" borderId="55" xfId="0" applyNumberFormat="1" applyFont="1" applyFill="1" applyBorder="1"/>
    <xf numFmtId="9" fontId="6" fillId="0" borderId="34" xfId="2" applyFont="1" applyBorder="1" applyAlignment="1">
      <alignment horizontal="center"/>
    </xf>
    <xf numFmtId="9" fontId="6" fillId="0" borderId="41" xfId="2" applyFont="1" applyBorder="1" applyAlignment="1">
      <alignment horizontal="center"/>
    </xf>
    <xf numFmtId="9" fontId="6" fillId="8" borderId="34" xfId="2" applyFont="1" applyFill="1" applyBorder="1" applyAlignment="1">
      <alignment horizontal="center"/>
    </xf>
    <xf numFmtId="9" fontId="6" fillId="8" borderId="41" xfId="2" applyFont="1" applyFill="1" applyBorder="1" applyAlignment="1">
      <alignment horizontal="center"/>
    </xf>
    <xf numFmtId="9" fontId="6" fillId="0" borderId="35" xfId="2" applyFont="1" applyBorder="1" applyAlignment="1">
      <alignment horizontal="center"/>
    </xf>
    <xf numFmtId="9" fontId="6" fillId="0" borderId="42" xfId="2" applyFont="1" applyBorder="1" applyAlignment="1">
      <alignment horizontal="center"/>
    </xf>
    <xf numFmtId="9" fontId="6" fillId="8" borderId="35" xfId="2" applyFont="1" applyFill="1" applyBorder="1" applyAlignment="1">
      <alignment horizontal="center"/>
    </xf>
    <xf numFmtId="9" fontId="6" fillId="8" borderId="42" xfId="2" applyFont="1" applyFill="1" applyBorder="1" applyAlignment="1">
      <alignment horizontal="center"/>
    </xf>
    <xf numFmtId="165" fontId="3" fillId="0" borderId="44" xfId="1" applyNumberFormat="1" applyFont="1" applyBorder="1" applyAlignment="1">
      <alignment horizontal="center"/>
    </xf>
    <xf numFmtId="165" fontId="3" fillId="0" borderId="55" xfId="1" applyNumberFormat="1" applyFont="1" applyBorder="1" applyAlignment="1">
      <alignment horizontal="center"/>
    </xf>
    <xf numFmtId="165" fontId="3" fillId="0" borderId="53" xfId="1" applyNumberFormat="1" applyFont="1" applyBorder="1" applyAlignment="1">
      <alignment horizontal="center"/>
    </xf>
    <xf numFmtId="0" fontId="14" fillId="7" borderId="38" xfId="0" applyFont="1" applyFill="1" applyBorder="1"/>
    <xf numFmtId="0" fontId="14" fillId="7" borderId="0" xfId="0" applyFont="1" applyFill="1" applyBorder="1"/>
    <xf numFmtId="0" fontId="19" fillId="7" borderId="0" xfId="0" applyFont="1" applyFill="1" applyBorder="1" applyAlignment="1">
      <alignment horizontal="right"/>
    </xf>
    <xf numFmtId="0" fontId="19" fillId="7" borderId="36" xfId="0" applyFont="1" applyFill="1" applyBorder="1" applyAlignment="1">
      <alignment horizontal="right"/>
    </xf>
    <xf numFmtId="166" fontId="14" fillId="7" borderId="38" xfId="1" applyNumberFormat="1" applyFont="1" applyFill="1" applyBorder="1" applyAlignment="1">
      <alignment horizontal="center"/>
    </xf>
    <xf numFmtId="9" fontId="18" fillId="7" borderId="0" xfId="2" applyFont="1" applyFill="1" applyBorder="1" applyAlignment="1">
      <alignment horizontal="right"/>
    </xf>
    <xf numFmtId="9" fontId="18" fillId="7" borderId="36" xfId="2" applyFont="1" applyFill="1" applyBorder="1" applyAlignment="1">
      <alignment horizontal="right"/>
    </xf>
    <xf numFmtId="165" fontId="3" fillId="0" borderId="38" xfId="0" applyNumberFormat="1" applyFont="1" applyBorder="1"/>
    <xf numFmtId="166" fontId="3" fillId="0" borderId="39" xfId="0" applyNumberFormat="1" applyFont="1" applyBorder="1"/>
    <xf numFmtId="0" fontId="3" fillId="0" borderId="64" xfId="0" applyFont="1" applyBorder="1"/>
    <xf numFmtId="0" fontId="9" fillId="0" borderId="63" xfId="0" applyFont="1" applyBorder="1"/>
    <xf numFmtId="0" fontId="7" fillId="0" borderId="29" xfId="0" applyFont="1" applyBorder="1" applyAlignment="1">
      <alignment horizontal="center" vertical="top"/>
    </xf>
    <xf numFmtId="0" fontId="8" fillId="0" borderId="0" xfId="0" applyFont="1" applyAlignment="1">
      <alignment horizontal="center"/>
    </xf>
    <xf numFmtId="0" fontId="3" fillId="6" borderId="0" xfId="0" applyFont="1" applyFill="1"/>
    <xf numFmtId="0" fontId="6" fillId="6" borderId="0" xfId="0" applyFont="1" applyFill="1" applyAlignment="1">
      <alignment horizontal="center"/>
    </xf>
    <xf numFmtId="0" fontId="3" fillId="3" borderId="32" xfId="0" applyFont="1" applyFill="1" applyBorder="1" applyAlignment="1"/>
    <xf numFmtId="164" fontId="3" fillId="6" borderId="0" xfId="1" applyFont="1" applyFill="1"/>
    <xf numFmtId="0" fontId="4" fillId="6" borderId="0" xfId="0" applyFont="1" applyFill="1"/>
    <xf numFmtId="0" fontId="3" fillId="6" borderId="0" xfId="0" applyFont="1" applyFill="1" applyAlignment="1">
      <alignment horizontal="center"/>
    </xf>
    <xf numFmtId="0" fontId="3" fillId="6" borderId="0" xfId="0" applyFont="1" applyFill="1" applyAlignment="1">
      <alignment horizontal="left"/>
    </xf>
    <xf numFmtId="9" fontId="6" fillId="6" borderId="0" xfId="2" applyFont="1" applyFill="1" applyAlignment="1">
      <alignment horizontal="right"/>
    </xf>
    <xf numFmtId="9" fontId="6" fillId="6" borderId="0" xfId="2" applyFont="1" applyFill="1"/>
    <xf numFmtId="0" fontId="3" fillId="9" borderId="0" xfId="0" applyFont="1" applyFill="1"/>
    <xf numFmtId="164" fontId="3" fillId="9" borderId="0" xfId="1" applyFont="1" applyFill="1"/>
    <xf numFmtId="0" fontId="4" fillId="9" borderId="0" xfId="0" applyFont="1" applyFill="1"/>
    <xf numFmtId="0" fontId="3" fillId="9" borderId="0" xfId="0" applyFont="1" applyFill="1" applyAlignment="1">
      <alignment horizontal="center"/>
    </xf>
    <xf numFmtId="0" fontId="3" fillId="9" borderId="0" xfId="0" applyFont="1" applyFill="1" applyAlignment="1">
      <alignment horizontal="left"/>
    </xf>
    <xf numFmtId="9" fontId="6" fillId="9" borderId="0" xfId="2" applyFont="1" applyFill="1" applyAlignment="1">
      <alignment horizontal="right"/>
    </xf>
    <xf numFmtId="9" fontId="6" fillId="9" borderId="0" xfId="2" applyFont="1" applyFill="1"/>
    <xf numFmtId="14" fontId="3" fillId="3" borderId="32" xfId="1" applyNumberFormat="1" applyFont="1" applyFill="1" applyBorder="1" applyAlignment="1"/>
    <xf numFmtId="167" fontId="3" fillId="3" borderId="32" xfId="1" applyNumberFormat="1" applyFont="1" applyFill="1" applyBorder="1" applyAlignment="1"/>
    <xf numFmtId="0" fontId="20" fillId="0" borderId="0" xfId="0" applyFont="1"/>
    <xf numFmtId="0" fontId="6" fillId="0" borderId="0" xfId="0" applyFont="1" applyAlignment="1">
      <alignment horizontal="left" indent="1"/>
    </xf>
    <xf numFmtId="164" fontId="3" fillId="0" borderId="0" xfId="1" applyFont="1" applyAlignment="1">
      <alignment vertical="center"/>
    </xf>
    <xf numFmtId="0" fontId="3" fillId="3" borderId="30" xfId="0" applyFont="1" applyFill="1" applyBorder="1" applyAlignment="1">
      <alignment horizontal="left" indent="1"/>
    </xf>
    <xf numFmtId="0" fontId="3" fillId="0" borderId="0" xfId="0" applyFont="1" applyAlignment="1">
      <alignment horizontal="justify" vertical="top" wrapText="1"/>
    </xf>
    <xf numFmtId="0" fontId="3" fillId="3" borderId="31" xfId="0" applyFont="1" applyFill="1" applyBorder="1" applyAlignment="1">
      <alignment horizontal="left" indent="1"/>
    </xf>
    <xf numFmtId="164" fontId="3" fillId="0" borderId="38" xfId="1" applyFont="1" applyBorder="1" applyAlignment="1">
      <alignment horizontal="left" vertical="center" wrapText="1"/>
    </xf>
    <xf numFmtId="164" fontId="3" fillId="0" borderId="39" xfId="1" applyFont="1" applyBorder="1" applyAlignment="1">
      <alignment horizontal="left" vertical="center" wrapText="1"/>
    </xf>
    <xf numFmtId="164" fontId="3" fillId="0" borderId="48" xfId="1" applyFont="1" applyBorder="1" applyAlignment="1">
      <alignment horizontal="left" vertical="center" wrapText="1"/>
    </xf>
    <xf numFmtId="164" fontId="3" fillId="0" borderId="45" xfId="1" applyFont="1" applyBorder="1" applyAlignment="1">
      <alignment horizontal="left" vertical="center" wrapText="1"/>
    </xf>
    <xf numFmtId="164" fontId="3" fillId="0" borderId="43" xfId="1" applyFont="1"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wrapText="1"/>
    </xf>
    <xf numFmtId="164" fontId="3" fillId="0" borderId="38" xfId="1" applyFont="1" applyBorder="1" applyAlignment="1">
      <alignment horizontal="left" vertical="center"/>
    </xf>
    <xf numFmtId="164" fontId="3" fillId="0" borderId="39" xfId="1" applyFont="1" applyBorder="1" applyAlignment="1">
      <alignment horizontal="left" vertical="center"/>
    </xf>
    <xf numFmtId="164" fontId="3" fillId="0" borderId="48" xfId="1" applyFont="1" applyBorder="1" applyAlignment="1">
      <alignment horizontal="left" vertical="center"/>
    </xf>
    <xf numFmtId="164" fontId="3" fillId="0" borderId="45" xfId="1" applyFont="1" applyBorder="1" applyAlignment="1">
      <alignment horizontal="left" vertical="center"/>
    </xf>
    <xf numFmtId="2" fontId="3" fillId="8" borderId="40" xfId="1" applyNumberFormat="1" applyFont="1" applyFill="1" applyBorder="1" applyAlignment="1">
      <alignment horizontal="center"/>
    </xf>
    <xf numFmtId="2" fontId="3" fillId="8" borderId="41" xfId="1" applyNumberFormat="1" applyFont="1" applyFill="1" applyBorder="1" applyAlignment="1">
      <alignment horizontal="center"/>
    </xf>
    <xf numFmtId="2" fontId="3" fillId="8" borderId="42" xfId="1" applyNumberFormat="1" applyFont="1" applyFill="1" applyBorder="1" applyAlignment="1">
      <alignment horizontal="center"/>
    </xf>
    <xf numFmtId="164" fontId="3" fillId="0" borderId="38" xfId="1" applyFont="1" applyBorder="1" applyAlignment="1">
      <alignment horizontal="center" vertical="center" wrapText="1"/>
    </xf>
    <xf numFmtId="164" fontId="3" fillId="0" borderId="40" xfId="1" applyFont="1" applyBorder="1" applyAlignment="1">
      <alignment horizontal="center" vertical="center" wrapText="1"/>
    </xf>
    <xf numFmtId="2" fontId="9" fillId="0" borderId="63" xfId="1" applyNumberFormat="1" applyFont="1" applyBorder="1" applyAlignment="1">
      <alignment horizontal="center"/>
    </xf>
    <xf numFmtId="2" fontId="9" fillId="0" borderId="64" xfId="1" applyNumberFormat="1" applyFont="1" applyBorder="1" applyAlignment="1">
      <alignment horizontal="center"/>
    </xf>
    <xf numFmtId="2" fontId="9" fillId="0" borderId="65" xfId="1" applyNumberFormat="1" applyFont="1" applyBorder="1" applyAlignment="1">
      <alignment horizontal="center"/>
    </xf>
    <xf numFmtId="10" fontId="9" fillId="0" borderId="38" xfId="2" applyNumberFormat="1" applyFont="1" applyBorder="1" applyAlignment="1">
      <alignment horizontal="center"/>
    </xf>
    <xf numFmtId="10" fontId="9" fillId="0" borderId="0" xfId="2" applyNumberFormat="1" applyFont="1" applyBorder="1" applyAlignment="1">
      <alignment horizontal="center"/>
    </xf>
    <xf numFmtId="10" fontId="9" fillId="0" borderId="36" xfId="2" applyNumberFormat="1" applyFont="1" applyBorder="1" applyAlignment="1">
      <alignment horizontal="center"/>
    </xf>
    <xf numFmtId="10" fontId="9" fillId="0" borderId="40" xfId="2" applyNumberFormat="1" applyFont="1" applyBorder="1" applyAlignment="1">
      <alignment horizontal="center"/>
    </xf>
    <xf numFmtId="10" fontId="9" fillId="0" borderId="41" xfId="2" applyNumberFormat="1" applyFont="1" applyBorder="1" applyAlignment="1">
      <alignment horizontal="center"/>
    </xf>
    <xf numFmtId="10" fontId="9" fillId="0" borderId="42" xfId="2" applyNumberFormat="1" applyFont="1" applyBorder="1" applyAlignment="1">
      <alignment horizontal="center"/>
    </xf>
    <xf numFmtId="164" fontId="3" fillId="0" borderId="0" xfId="1" applyFont="1" applyAlignment="1">
      <alignment horizontal="left" vertical="center"/>
    </xf>
    <xf numFmtId="165" fontId="12" fillId="0" borderId="41" xfId="1" applyNumberFormat="1" applyFont="1" applyBorder="1" applyAlignment="1">
      <alignment horizontal="center" vertical="top"/>
    </xf>
    <xf numFmtId="0" fontId="12" fillId="0" borderId="41" xfId="0" applyFont="1" applyBorder="1" applyAlignment="1">
      <alignment horizontal="center" vertical="top"/>
    </xf>
    <xf numFmtId="164" fontId="3" fillId="0" borderId="43" xfId="1" applyFont="1" applyBorder="1" applyAlignment="1">
      <alignment horizontal="left" vertical="center"/>
    </xf>
    <xf numFmtId="9" fontId="9" fillId="0" borderId="64" xfId="2" applyFont="1" applyBorder="1" applyAlignment="1">
      <alignment horizontal="center"/>
    </xf>
    <xf numFmtId="9" fontId="9" fillId="0" borderId="65" xfId="2" applyFont="1" applyBorder="1" applyAlignment="1">
      <alignment horizontal="center"/>
    </xf>
    <xf numFmtId="2" fontId="9" fillId="0" borderId="43" xfId="1" applyNumberFormat="1" applyFont="1" applyBorder="1" applyAlignment="1">
      <alignment horizontal="center" vertical="top"/>
    </xf>
    <xf numFmtId="2" fontId="9" fillId="0" borderId="34" xfId="1" applyNumberFormat="1" applyFont="1" applyBorder="1" applyAlignment="1">
      <alignment horizontal="center" vertical="top"/>
    </xf>
    <xf numFmtId="2" fontId="9" fillId="0" borderId="35" xfId="1" applyNumberFormat="1" applyFont="1" applyBorder="1" applyAlignment="1">
      <alignment horizontal="center" vertical="top"/>
    </xf>
    <xf numFmtId="2" fontId="3" fillId="8" borderId="38" xfId="1" applyNumberFormat="1" applyFont="1" applyFill="1" applyBorder="1" applyAlignment="1">
      <alignment horizontal="center"/>
    </xf>
    <xf numFmtId="2" fontId="3" fillId="8" borderId="0" xfId="1" applyNumberFormat="1" applyFont="1" applyFill="1" applyBorder="1" applyAlignment="1">
      <alignment horizontal="center"/>
    </xf>
    <xf numFmtId="2" fontId="3" fillId="8" borderId="36" xfId="1" applyNumberFormat="1" applyFont="1" applyFill="1" applyBorder="1" applyAlignment="1">
      <alignment horizontal="center"/>
    </xf>
    <xf numFmtId="165" fontId="12" fillId="0" borderId="41" xfId="1" applyNumberFormat="1" applyFont="1" applyBorder="1" applyAlignment="1">
      <alignment horizontal="center"/>
    </xf>
    <xf numFmtId="164" fontId="0" fillId="0" borderId="0" xfId="1" applyFont="1" applyBorder="1" applyAlignment="1">
      <alignment horizontal="center"/>
    </xf>
    <xf numFmtId="10" fontId="0" fillId="0" borderId="12" xfId="2" applyNumberFormat="1" applyFont="1" applyBorder="1" applyAlignment="1">
      <alignment horizontal="center"/>
    </xf>
    <xf numFmtId="10" fontId="0" fillId="0" borderId="13" xfId="2" applyNumberFormat="1" applyFont="1" applyBorder="1" applyAlignment="1">
      <alignment horizontal="center"/>
    </xf>
    <xf numFmtId="10" fontId="0" fillId="0" borderId="16" xfId="2" applyNumberFormat="1" applyFont="1" applyBorder="1" applyAlignment="1">
      <alignment horizontal="center"/>
    </xf>
    <xf numFmtId="10" fontId="0" fillId="0" borderId="17" xfId="2" applyNumberFormat="1" applyFont="1" applyBorder="1" applyAlignment="1">
      <alignment horizontal="center"/>
    </xf>
    <xf numFmtId="164" fontId="0" fillId="4" borderId="16" xfId="1" applyFont="1" applyFill="1" applyBorder="1" applyAlignment="1">
      <alignment horizontal="center"/>
    </xf>
    <xf numFmtId="164" fontId="0" fillId="4" borderId="17" xfId="1" applyFont="1" applyFill="1" applyBorder="1" applyAlignment="1">
      <alignment horizontal="center"/>
    </xf>
    <xf numFmtId="164" fontId="0" fillId="0" borderId="18" xfId="1" applyFont="1" applyBorder="1" applyAlignment="1">
      <alignment horizontal="center"/>
    </xf>
    <xf numFmtId="164" fontId="0" fillId="0" borderId="19" xfId="1" applyFont="1" applyBorder="1" applyAlignment="1">
      <alignment horizontal="center"/>
    </xf>
    <xf numFmtId="164" fontId="0" fillId="0" borderId="26" xfId="1" applyFont="1" applyBorder="1" applyAlignment="1">
      <alignment horizontal="center"/>
    </xf>
    <xf numFmtId="164" fontId="0" fillId="0" borderId="27" xfId="1" applyFont="1" applyBorder="1" applyAlignment="1">
      <alignment horizontal="center"/>
    </xf>
    <xf numFmtId="164" fontId="0" fillId="4" borderId="14" xfId="1" applyFont="1" applyFill="1" applyBorder="1" applyAlignment="1">
      <alignment horizontal="center"/>
    </xf>
    <xf numFmtId="164" fontId="0" fillId="4" borderId="15" xfId="1" applyFont="1" applyFill="1" applyBorder="1" applyAlignment="1">
      <alignment horizontal="center"/>
    </xf>
  </cellXfs>
  <cellStyles count="3">
    <cellStyle name="Millares" xfId="1" builtinId="3"/>
    <cellStyle name="Normal" xfId="0" builtinId="0"/>
    <cellStyle name="Porcentaje" xfId="2" builtinId="5"/>
  </cellStyles>
  <dxfs count="1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rea.org.ar/ng-empresarial-plataforma/"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xdr:row>
      <xdr:rowOff>0</xdr:rowOff>
    </xdr:from>
    <xdr:to>
      <xdr:col>6</xdr:col>
      <xdr:colOff>0</xdr:colOff>
      <xdr:row>13</xdr:row>
      <xdr:rowOff>149475</xdr:rowOff>
    </xdr:to>
    <xdr:pic>
      <xdr:nvPicPr>
        <xdr:cNvPr id="3" name="Imagen 2">
          <a:hlinkClick xmlns:r="http://schemas.openxmlformats.org/officeDocument/2006/relationships" r:id="rId1"/>
          <a:extLst>
            <a:ext uri="{FF2B5EF4-FFF2-40B4-BE49-F238E27FC236}">
              <a16:creationId xmlns:a16="http://schemas.microsoft.com/office/drawing/2014/main" xmlns="" id="{E43A7924-2C9D-4BAD-88C5-28EDC53030DE}"/>
            </a:ext>
          </a:extLst>
        </xdr:cNvPr>
        <xdr:cNvPicPr>
          <a:picLocks noChangeAspect="1"/>
        </xdr:cNvPicPr>
      </xdr:nvPicPr>
      <xdr:blipFill>
        <a:blip xmlns:r="http://schemas.openxmlformats.org/officeDocument/2006/relationships" r:embed="rId2"/>
        <a:stretch>
          <a:fillRect/>
        </a:stretch>
      </xdr:blipFill>
      <xdr:spPr>
        <a:xfrm>
          <a:off x="3343275" y="1819275"/>
          <a:ext cx="0" cy="473325"/>
        </a:xfrm>
        <a:prstGeom prst="rect">
          <a:avLst/>
        </a:prstGeom>
      </xdr:spPr>
    </xdr:pic>
    <xdr:clientData/>
  </xdr:twoCellAnchor>
  <xdr:twoCellAnchor editAs="oneCell">
    <xdr:from>
      <xdr:col>10</xdr:col>
      <xdr:colOff>419100</xdr:colOff>
      <xdr:row>10</xdr:row>
      <xdr:rowOff>123824</xdr:rowOff>
    </xdr:from>
    <xdr:to>
      <xdr:col>10</xdr:col>
      <xdr:colOff>419100</xdr:colOff>
      <xdr:row>13</xdr:row>
      <xdr:rowOff>54224</xdr:rowOff>
    </xdr:to>
    <xdr:pic>
      <xdr:nvPicPr>
        <xdr:cNvPr id="5" name="Imagen 4">
          <a:hlinkClick xmlns:r="http://schemas.openxmlformats.org/officeDocument/2006/relationships" r:id="rId1"/>
          <a:extLst>
            <a:ext uri="{FF2B5EF4-FFF2-40B4-BE49-F238E27FC236}">
              <a16:creationId xmlns:a16="http://schemas.microsoft.com/office/drawing/2014/main" xmlns="" id="{A1DBD4BB-B27F-47D4-AF39-C930B63F5FE6}"/>
            </a:ext>
          </a:extLst>
        </xdr:cNvPr>
        <xdr:cNvPicPr>
          <a:picLocks noChangeAspect="1"/>
        </xdr:cNvPicPr>
      </xdr:nvPicPr>
      <xdr:blipFill>
        <a:blip xmlns:r="http://schemas.openxmlformats.org/officeDocument/2006/relationships" r:embed="rId2"/>
        <a:stretch>
          <a:fillRect/>
        </a:stretch>
      </xdr:blipFill>
      <xdr:spPr>
        <a:xfrm>
          <a:off x="6810375" y="1781174"/>
          <a:ext cx="442776" cy="416175"/>
        </a:xfrm>
        <a:prstGeom prst="rect">
          <a:avLst/>
        </a:prstGeom>
      </xdr:spPr>
    </xdr:pic>
    <xdr:clientData/>
  </xdr:twoCellAnchor>
  <xdr:twoCellAnchor editAs="oneCell">
    <xdr:from>
      <xdr:col>0</xdr:col>
      <xdr:colOff>57150</xdr:colOff>
      <xdr:row>0</xdr:row>
      <xdr:rowOff>76200</xdr:rowOff>
    </xdr:from>
    <xdr:to>
      <xdr:col>2</xdr:col>
      <xdr:colOff>312006</xdr:colOff>
      <xdr:row>3</xdr:row>
      <xdr:rowOff>17993</xdr:rowOff>
    </xdr:to>
    <xdr:pic>
      <xdr:nvPicPr>
        <xdr:cNvPr id="8" name="Imagen 7">
          <a:extLst>
            <a:ext uri="{FF2B5EF4-FFF2-40B4-BE49-F238E27FC236}">
              <a16:creationId xmlns:a16="http://schemas.microsoft.com/office/drawing/2014/main" xmlns="" id="{C0DEAD29-66C2-4892-9E1B-83C8042CA90E}"/>
            </a:ext>
          </a:extLst>
        </xdr:cNvPr>
        <xdr:cNvPicPr>
          <a:picLocks noChangeAspect="1"/>
        </xdr:cNvPicPr>
      </xdr:nvPicPr>
      <xdr:blipFill>
        <a:blip xmlns:r="http://schemas.openxmlformats.org/officeDocument/2006/relationships" r:embed="rId3"/>
        <a:stretch>
          <a:fillRect/>
        </a:stretch>
      </xdr:blipFill>
      <xdr:spPr>
        <a:xfrm>
          <a:off x="57150" y="76200"/>
          <a:ext cx="616806" cy="465668"/>
        </a:xfrm>
        <a:prstGeom prst="rect">
          <a:avLst/>
        </a:prstGeom>
      </xdr:spPr>
    </xdr:pic>
    <xdr:clientData/>
  </xdr:twoCellAnchor>
  <xdr:twoCellAnchor editAs="oneCell">
    <xdr:from>
      <xdr:col>10</xdr:col>
      <xdr:colOff>447675</xdr:colOff>
      <xdr:row>10</xdr:row>
      <xdr:rowOff>152400</xdr:rowOff>
    </xdr:from>
    <xdr:to>
      <xdr:col>11</xdr:col>
      <xdr:colOff>128451</xdr:colOff>
      <xdr:row>13</xdr:row>
      <xdr:rowOff>82800</xdr:rowOff>
    </xdr:to>
    <xdr:pic>
      <xdr:nvPicPr>
        <xdr:cNvPr id="10" name="Imagen 9">
          <a:hlinkClick xmlns:r="http://schemas.openxmlformats.org/officeDocument/2006/relationships" r:id="rId1"/>
          <a:extLst>
            <a:ext uri="{FF2B5EF4-FFF2-40B4-BE49-F238E27FC236}">
              <a16:creationId xmlns:a16="http://schemas.microsoft.com/office/drawing/2014/main" xmlns="" id="{6CB4E5B7-308C-4B0F-AAA0-3625DBC7457E}"/>
            </a:ext>
          </a:extLst>
        </xdr:cNvPr>
        <xdr:cNvPicPr>
          <a:picLocks noChangeAspect="1"/>
        </xdr:cNvPicPr>
      </xdr:nvPicPr>
      <xdr:blipFill>
        <a:blip xmlns:r="http://schemas.openxmlformats.org/officeDocument/2006/relationships" r:embed="rId2"/>
        <a:stretch>
          <a:fillRect/>
        </a:stretch>
      </xdr:blipFill>
      <xdr:spPr>
        <a:xfrm>
          <a:off x="6838950" y="1809750"/>
          <a:ext cx="442776" cy="416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83651</xdr:colOff>
      <xdr:row>1</xdr:row>
      <xdr:rowOff>11905</xdr:rowOff>
    </xdr:from>
    <xdr:to>
      <xdr:col>1</xdr:col>
      <xdr:colOff>497258</xdr:colOff>
      <xdr:row>3</xdr:row>
      <xdr:rowOff>66408</xdr:rowOff>
    </xdr:to>
    <xdr:pic>
      <xdr:nvPicPr>
        <xdr:cNvPr id="2" name="Imagen 1">
          <a:extLst>
            <a:ext uri="{FF2B5EF4-FFF2-40B4-BE49-F238E27FC236}">
              <a16:creationId xmlns:a16="http://schemas.microsoft.com/office/drawing/2014/main" xmlns="" id="{FBECDE0F-E8FB-4C7E-8AD6-D69436FCC6D9}"/>
            </a:ext>
          </a:extLst>
        </xdr:cNvPr>
        <xdr:cNvPicPr>
          <a:picLocks noChangeAspect="1"/>
        </xdr:cNvPicPr>
      </xdr:nvPicPr>
      <xdr:blipFill>
        <a:blip xmlns:r="http://schemas.openxmlformats.org/officeDocument/2006/relationships" r:embed="rId1"/>
        <a:stretch>
          <a:fillRect/>
        </a:stretch>
      </xdr:blipFill>
      <xdr:spPr>
        <a:xfrm>
          <a:off x="83651" y="97630"/>
          <a:ext cx="615748" cy="435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83651</xdr:colOff>
      <xdr:row>1</xdr:row>
      <xdr:rowOff>11905</xdr:rowOff>
    </xdr:from>
    <xdr:to>
      <xdr:col>1</xdr:col>
      <xdr:colOff>499374</xdr:colOff>
      <xdr:row>3</xdr:row>
      <xdr:rowOff>9258</xdr:rowOff>
    </xdr:to>
    <xdr:pic>
      <xdr:nvPicPr>
        <xdr:cNvPr id="2" name="Imagen 1">
          <a:extLst>
            <a:ext uri="{FF2B5EF4-FFF2-40B4-BE49-F238E27FC236}">
              <a16:creationId xmlns:a16="http://schemas.microsoft.com/office/drawing/2014/main" xmlns="" id="{425A6E9D-22B4-4755-801B-C38253FD5F68}"/>
            </a:ext>
          </a:extLst>
        </xdr:cNvPr>
        <xdr:cNvPicPr>
          <a:picLocks noChangeAspect="1"/>
        </xdr:cNvPicPr>
      </xdr:nvPicPr>
      <xdr:blipFill>
        <a:blip xmlns:r="http://schemas.openxmlformats.org/officeDocument/2006/relationships" r:embed="rId1"/>
        <a:stretch>
          <a:fillRect/>
        </a:stretch>
      </xdr:blipFill>
      <xdr:spPr>
        <a:xfrm>
          <a:off x="83651" y="96572"/>
          <a:ext cx="616806" cy="44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83651</xdr:colOff>
      <xdr:row>1</xdr:row>
      <xdr:rowOff>11905</xdr:rowOff>
    </xdr:from>
    <xdr:to>
      <xdr:col>1</xdr:col>
      <xdr:colOff>497258</xdr:colOff>
      <xdr:row>3</xdr:row>
      <xdr:rowOff>66408</xdr:rowOff>
    </xdr:to>
    <xdr:pic>
      <xdr:nvPicPr>
        <xdr:cNvPr id="2" name="Imagen 1">
          <a:extLst>
            <a:ext uri="{FF2B5EF4-FFF2-40B4-BE49-F238E27FC236}">
              <a16:creationId xmlns:a16="http://schemas.microsoft.com/office/drawing/2014/main" xmlns="" id="{08B250DE-FCD8-463A-8D75-DF53C30BBAE9}"/>
            </a:ext>
          </a:extLst>
        </xdr:cNvPr>
        <xdr:cNvPicPr>
          <a:picLocks noChangeAspect="1"/>
        </xdr:cNvPicPr>
      </xdr:nvPicPr>
      <xdr:blipFill>
        <a:blip xmlns:r="http://schemas.openxmlformats.org/officeDocument/2006/relationships" r:embed="rId1"/>
        <a:stretch>
          <a:fillRect/>
        </a:stretch>
      </xdr:blipFill>
      <xdr:spPr>
        <a:xfrm>
          <a:off x="83651" y="97630"/>
          <a:ext cx="615748" cy="4355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es%20Estandar%20Gesti&#243;n%20CREA%20-%20Campa&#24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PP"/>
      <sheetName val="Aporte"/>
      <sheetName val="Agricultura"/>
      <sheetName val="Lecheria"/>
      <sheetName val="Ganaderia"/>
      <sheetName val="B. Cambio"/>
      <sheetName val="Servicios"/>
      <sheetName val="Inmobiliario"/>
      <sheetName val="Gerenciamiento"/>
      <sheetName val="Administración"/>
      <sheetName val="Amortizaciones"/>
    </sheetNames>
    <sheetDataSet>
      <sheetData sheetId="0">
        <row r="5">
          <cell r="D5" t="str">
            <v>Modelo Prueba</v>
          </cell>
        </row>
        <row r="6">
          <cell r="D6" t="str">
            <v>111-000-111</v>
          </cell>
        </row>
        <row r="7">
          <cell r="D7" t="str">
            <v>Prueba</v>
          </cell>
        </row>
        <row r="8">
          <cell r="D8" t="str">
            <v>Prueba</v>
          </cell>
        </row>
        <row r="9">
          <cell r="D9" t="str">
            <v>2020-2021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showRowColHeaders="0" tabSelected="1" zoomScale="120" zoomScaleNormal="120" workbookViewId="0">
      <selection activeCell="B16" sqref="B16"/>
    </sheetView>
  </sheetViews>
  <sheetFormatPr baseColWidth="10" defaultColWidth="0" defaultRowHeight="12.75" customHeight="1" zeroHeight="1" x14ac:dyDescent="0.2"/>
  <cols>
    <col min="1" max="1" width="2.42578125" style="74" customWidth="1"/>
    <col min="2" max="2" width="3" style="74" bestFit="1" customWidth="1"/>
    <col min="3" max="3" width="7.85546875" style="74" customWidth="1"/>
    <col min="4" max="4" width="11.140625" style="74" customWidth="1"/>
    <col min="5" max="5" width="13.140625" style="76" customWidth="1"/>
    <col min="6" max="6" width="2.140625" style="74" customWidth="1"/>
    <col min="7" max="11" width="11.42578125" style="74" customWidth="1"/>
    <col min="12" max="12" width="2.7109375" style="74" customWidth="1"/>
    <col min="13" max="16384" width="11.42578125" style="74" hidden="1"/>
  </cols>
  <sheetData>
    <row r="1" spans="1:12" ht="6.75" customHeight="1" x14ac:dyDescent="0.2"/>
    <row r="2" spans="1:12" s="79" customFormat="1" ht="17.25" customHeight="1" x14ac:dyDescent="0.2">
      <c r="D2" s="83" t="s">
        <v>161</v>
      </c>
      <c r="E2" s="276"/>
    </row>
    <row r="3" spans="1:12" ht="17.25" customHeight="1" x14ac:dyDescent="0.2">
      <c r="D3" s="82" t="s">
        <v>94</v>
      </c>
      <c r="E3" s="277"/>
    </row>
    <row r="4" spans="1:12" x14ac:dyDescent="0.2"/>
    <row r="5" spans="1:12" x14ac:dyDescent="0.2">
      <c r="B5" s="95" t="s">
        <v>95</v>
      </c>
      <c r="C5" s="95"/>
      <c r="D5" s="299" t="s">
        <v>158</v>
      </c>
      <c r="E5" s="299"/>
      <c r="G5" s="300" t="s">
        <v>165</v>
      </c>
      <c r="H5" s="300"/>
      <c r="I5" s="300"/>
      <c r="J5" s="300"/>
      <c r="K5" s="300"/>
    </row>
    <row r="6" spans="1:12" x14ac:dyDescent="0.2">
      <c r="B6" s="95" t="s">
        <v>96</v>
      </c>
      <c r="C6" s="95"/>
      <c r="D6" s="301" t="s">
        <v>159</v>
      </c>
      <c r="E6" s="301"/>
      <c r="G6" s="300"/>
      <c r="H6" s="300"/>
      <c r="I6" s="300"/>
      <c r="J6" s="300"/>
      <c r="K6" s="300"/>
    </row>
    <row r="7" spans="1:12" x14ac:dyDescent="0.2">
      <c r="B7" s="95" t="s">
        <v>97</v>
      </c>
      <c r="C7" s="95"/>
      <c r="D7" s="301" t="s">
        <v>160</v>
      </c>
      <c r="E7" s="301"/>
      <c r="G7" s="300"/>
      <c r="H7" s="300"/>
      <c r="I7" s="300"/>
      <c r="J7" s="300"/>
      <c r="K7" s="300"/>
    </row>
    <row r="8" spans="1:12" x14ac:dyDescent="0.2">
      <c r="B8" s="95" t="s">
        <v>98</v>
      </c>
      <c r="C8" s="95"/>
      <c r="D8" s="301" t="s">
        <v>160</v>
      </c>
      <c r="E8" s="301"/>
      <c r="G8" s="300"/>
      <c r="H8" s="300"/>
      <c r="I8" s="300"/>
      <c r="J8" s="300"/>
      <c r="K8" s="300"/>
    </row>
    <row r="9" spans="1:12" x14ac:dyDescent="0.2">
      <c r="B9" s="298" t="s">
        <v>110</v>
      </c>
      <c r="C9" s="298"/>
      <c r="D9" s="295">
        <v>44197</v>
      </c>
      <c r="E9" s="280"/>
      <c r="G9" s="300"/>
      <c r="H9" s="300"/>
      <c r="I9" s="300"/>
      <c r="J9" s="300"/>
      <c r="K9" s="300"/>
    </row>
    <row r="10" spans="1:12" x14ac:dyDescent="0.2">
      <c r="B10" s="298"/>
      <c r="C10" s="298"/>
      <c r="D10" s="295">
        <v>44561</v>
      </c>
      <c r="E10" s="280"/>
    </row>
    <row r="11" spans="1:12" x14ac:dyDescent="0.2"/>
    <row r="12" spans="1:12" x14ac:dyDescent="0.2"/>
    <row r="13" spans="1:12" x14ac:dyDescent="0.2">
      <c r="A13" s="278"/>
      <c r="B13" s="278"/>
      <c r="C13" s="278"/>
      <c r="D13" s="278"/>
      <c r="E13" s="279"/>
      <c r="F13" s="279"/>
      <c r="G13" s="279"/>
      <c r="H13" s="279"/>
      <c r="I13" s="279"/>
      <c r="J13" s="279"/>
      <c r="K13" s="279"/>
      <c r="L13" s="279"/>
    </row>
    <row r="14" spans="1:12" x14ac:dyDescent="0.2">
      <c r="A14" s="278"/>
      <c r="B14" s="278"/>
      <c r="C14" s="278"/>
      <c r="D14" s="278"/>
      <c r="E14" s="279"/>
      <c r="F14" s="279"/>
      <c r="G14" s="279"/>
      <c r="H14" s="279"/>
      <c r="I14" s="279"/>
      <c r="J14" s="279"/>
      <c r="K14" s="279"/>
      <c r="L14" s="279"/>
    </row>
    <row r="15" spans="1:12" x14ac:dyDescent="0.2"/>
    <row r="16" spans="1:12" x14ac:dyDescent="0.2">
      <c r="B16" s="74" t="s">
        <v>166</v>
      </c>
    </row>
    <row r="17" spans="2:2" x14ac:dyDescent="0.2">
      <c r="B17" s="74" t="s">
        <v>163</v>
      </c>
    </row>
    <row r="18" spans="2:2" x14ac:dyDescent="0.2">
      <c r="B18" s="74" t="s">
        <v>162</v>
      </c>
    </row>
    <row r="19" spans="2:2" x14ac:dyDescent="0.2">
      <c r="B19" s="74" t="s">
        <v>164</v>
      </c>
    </row>
    <row r="20" spans="2:2" x14ac:dyDescent="0.2"/>
    <row r="21" spans="2:2" hidden="1" x14ac:dyDescent="0.2"/>
    <row r="22" spans="2:2" hidden="1" x14ac:dyDescent="0.2"/>
    <row r="23" spans="2:2" hidden="1" x14ac:dyDescent="0.2"/>
    <row r="24" spans="2:2" hidden="1" x14ac:dyDescent="0.2"/>
    <row r="25" spans="2:2" hidden="1" x14ac:dyDescent="0.2"/>
    <row r="26" spans="2:2" hidden="1" x14ac:dyDescent="0.2"/>
    <row r="27" spans="2:2" hidden="1" x14ac:dyDescent="0.2"/>
    <row r="28" spans="2:2" hidden="1" x14ac:dyDescent="0.2"/>
    <row r="29" spans="2:2" ht="12.75" hidden="1" customHeight="1" x14ac:dyDescent="0.2"/>
    <row r="30" spans="2:2" ht="12.75" hidden="1" customHeight="1" x14ac:dyDescent="0.2"/>
    <row r="31" spans="2:2" ht="12.75" hidden="1" customHeight="1" x14ac:dyDescent="0.2"/>
    <row r="32" spans="2: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t="12.75" hidden="1" customHeight="1" x14ac:dyDescent="0.2"/>
    <row r="51" ht="12.75" hidden="1" customHeight="1" x14ac:dyDescent="0.2"/>
  </sheetData>
  <mergeCells count="6">
    <mergeCell ref="B9:C10"/>
    <mergeCell ref="D5:E5"/>
    <mergeCell ref="G5:K9"/>
    <mergeCell ref="D6:E6"/>
    <mergeCell ref="D7:E7"/>
    <mergeCell ref="D8:E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showGridLines="0" topLeftCell="A12" zoomScale="90" zoomScaleNormal="90" workbookViewId="0">
      <selection activeCell="H17" sqref="H17"/>
    </sheetView>
  </sheetViews>
  <sheetFormatPr baseColWidth="10" defaultColWidth="0" defaultRowHeight="12.75" zeroHeight="1" x14ac:dyDescent="0.2"/>
  <cols>
    <col min="1" max="1" width="3" style="74" bestFit="1" customWidth="1"/>
    <col min="2" max="2" width="17" style="95" customWidth="1"/>
    <col min="3" max="3" width="15.140625" style="74" customWidth="1"/>
    <col min="4" max="4" width="14.140625" style="74" customWidth="1"/>
    <col min="5" max="5" width="3.28515625" style="96" customWidth="1"/>
    <col min="6" max="6" width="0.85546875" style="74" customWidth="1"/>
    <col min="7" max="8" width="11.42578125" style="74" customWidth="1"/>
    <col min="9" max="9" width="0.85546875" style="74" customWidth="1"/>
    <col min="10" max="10" width="11.42578125" style="74" customWidth="1"/>
    <col min="11" max="11" width="0.85546875" style="74" customWidth="1"/>
    <col min="12" max="12" width="11.42578125" style="74" customWidth="1"/>
    <col min="13" max="13" width="11.5703125" style="74" customWidth="1"/>
    <col min="14" max="14" width="3.42578125" style="48" customWidth="1"/>
    <col min="15" max="15" width="14.42578125" style="48" customWidth="1"/>
    <col min="16" max="16" width="11.85546875" style="74" customWidth="1"/>
    <col min="17" max="17" width="12.140625" style="74" customWidth="1"/>
    <col min="18" max="18" width="13.7109375" style="90" customWidth="1"/>
    <col min="19" max="19" width="8.28515625" style="74" customWidth="1"/>
    <col min="20" max="20" width="4.28515625" style="91" customWidth="1"/>
    <col min="21" max="21" width="4" style="74" customWidth="1"/>
    <col min="22" max="22" width="24.5703125" style="95" customWidth="1"/>
    <col min="23" max="23" width="0.85546875" style="95" customWidth="1"/>
    <col min="24" max="24" width="12.140625" style="95" customWidth="1"/>
    <col min="25" max="25" width="7.28515625" style="167" customWidth="1"/>
    <col min="26" max="26" width="9.7109375" style="74" customWidth="1"/>
    <col min="27" max="27" width="8.140625" style="166" customWidth="1"/>
    <col min="28" max="28" width="0.85546875" style="74" customWidth="1"/>
    <col min="29" max="29" width="11.28515625" style="74" customWidth="1"/>
    <col min="30" max="30" width="3.85546875" style="74" customWidth="1"/>
    <col min="31" max="16384" width="0" style="74" hidden="1"/>
  </cols>
  <sheetData>
    <row r="1" spans="1:30" ht="6.75" customHeight="1" x14ac:dyDescent="0.2">
      <c r="F1" s="48"/>
      <c r="G1" s="77"/>
      <c r="I1" s="48"/>
      <c r="J1" s="75"/>
      <c r="K1" s="48"/>
      <c r="L1" s="48"/>
      <c r="M1" s="48"/>
      <c r="N1" s="75"/>
      <c r="P1" s="48"/>
      <c r="Q1" s="48"/>
      <c r="R1" s="77"/>
      <c r="S1" s="48"/>
      <c r="T1" s="48"/>
      <c r="U1" s="48"/>
      <c r="V1" s="74"/>
      <c r="W1" s="74"/>
      <c r="X1" s="74"/>
    </row>
    <row r="2" spans="1:30" s="79" customFormat="1" ht="17.25" customHeight="1" x14ac:dyDescent="0.2">
      <c r="B2" s="135"/>
      <c r="C2" s="83" t="s">
        <v>112</v>
      </c>
      <c r="D2" s="83"/>
      <c r="E2" s="97"/>
      <c r="G2" s="84"/>
      <c r="H2" s="83" t="s">
        <v>156</v>
      </c>
      <c r="J2" s="80"/>
      <c r="L2" s="85"/>
      <c r="M2" s="85"/>
      <c r="N2" s="81"/>
      <c r="O2" s="85"/>
      <c r="P2" s="85"/>
      <c r="Q2" s="85"/>
      <c r="R2" s="86"/>
      <c r="S2" s="85"/>
      <c r="T2" s="85"/>
      <c r="U2" s="85"/>
      <c r="Y2" s="230"/>
      <c r="AA2" s="232"/>
    </row>
    <row r="3" spans="1:30" ht="17.25" customHeight="1" x14ac:dyDescent="0.2">
      <c r="C3" s="87" t="s">
        <v>94</v>
      </c>
      <c r="D3" s="87"/>
      <c r="G3" s="88"/>
      <c r="J3" s="75"/>
      <c r="L3" s="48"/>
      <c r="M3" s="48"/>
      <c r="N3" s="75"/>
      <c r="P3" s="48"/>
      <c r="Q3" s="48"/>
      <c r="R3" s="77"/>
      <c r="S3" s="48"/>
      <c r="T3" s="48"/>
      <c r="U3" s="48"/>
      <c r="V3" s="74"/>
      <c r="W3" s="74"/>
      <c r="X3" s="74"/>
    </row>
    <row r="4" spans="1:30" ht="12.75" customHeight="1" x14ac:dyDescent="0.2">
      <c r="F4" s="48"/>
      <c r="M4" s="48"/>
      <c r="N4" s="75"/>
      <c r="P4" s="48"/>
      <c r="Q4" s="48"/>
      <c r="R4" s="77"/>
      <c r="S4" s="48"/>
      <c r="T4" s="48"/>
      <c r="U4" s="48"/>
      <c r="V4" s="74"/>
      <c r="W4" s="74"/>
      <c r="X4" s="74"/>
    </row>
    <row r="5" spans="1:30" x14ac:dyDescent="0.2">
      <c r="B5" s="95" t="s">
        <v>95</v>
      </c>
      <c r="C5" s="110" t="str">
        <f>+Inicio!D5</f>
        <v>Modelo Prueba</v>
      </c>
      <c r="D5" s="110"/>
      <c r="E5" s="74"/>
      <c r="F5" s="75"/>
      <c r="P5" s="48"/>
      <c r="Q5" s="48"/>
      <c r="R5" s="77"/>
      <c r="S5" s="48"/>
      <c r="T5" s="48"/>
      <c r="U5" s="48"/>
      <c r="V5" s="74"/>
      <c r="W5" s="74"/>
      <c r="X5" s="74"/>
    </row>
    <row r="6" spans="1:30" x14ac:dyDescent="0.2">
      <c r="B6" s="95" t="s">
        <v>96</v>
      </c>
      <c r="C6" s="111" t="str">
        <f>+Inicio!D6</f>
        <v>111-000-111</v>
      </c>
      <c r="D6" s="111"/>
      <c r="E6" s="74"/>
      <c r="F6" s="75"/>
      <c r="P6" s="48"/>
      <c r="Q6" s="48"/>
      <c r="R6" s="77"/>
      <c r="S6" s="48"/>
      <c r="T6" s="48"/>
      <c r="U6" s="48"/>
      <c r="V6" s="74"/>
      <c r="W6" s="74"/>
      <c r="X6" s="74"/>
    </row>
    <row r="7" spans="1:30" x14ac:dyDescent="0.2">
      <c r="B7" s="95" t="s">
        <v>97</v>
      </c>
      <c r="C7" s="111" t="str">
        <f>+Inicio!D7</f>
        <v>Prueba</v>
      </c>
      <c r="D7" s="111"/>
      <c r="E7" s="74"/>
      <c r="F7" s="75"/>
      <c r="P7" s="48"/>
      <c r="Q7" s="48"/>
      <c r="R7" s="77"/>
      <c r="S7" s="48"/>
      <c r="T7" s="48"/>
      <c r="U7" s="48"/>
      <c r="V7" s="74"/>
      <c r="W7" s="74"/>
      <c r="X7" s="74"/>
    </row>
    <row r="8" spans="1:30" x14ac:dyDescent="0.2">
      <c r="B8" s="95" t="s">
        <v>98</v>
      </c>
      <c r="C8" s="111" t="str">
        <f>+Inicio!D8</f>
        <v>Prueba</v>
      </c>
      <c r="D8" s="111"/>
      <c r="E8" s="74"/>
      <c r="F8" s="75"/>
      <c r="P8" s="48"/>
      <c r="Q8" s="48"/>
      <c r="R8" s="77"/>
      <c r="S8" s="48"/>
      <c r="T8" s="48"/>
      <c r="U8" s="48"/>
      <c r="V8" s="74"/>
      <c r="W8" s="74"/>
      <c r="X8" s="74"/>
    </row>
    <row r="9" spans="1:30" x14ac:dyDescent="0.2">
      <c r="B9" s="327" t="s">
        <v>110</v>
      </c>
      <c r="C9" s="294">
        <f>+Inicio!D9</f>
        <v>44197</v>
      </c>
      <c r="D9" s="112"/>
      <c r="E9" s="74"/>
      <c r="F9" s="48"/>
      <c r="I9" s="48"/>
      <c r="J9" s="75"/>
      <c r="K9" s="48"/>
      <c r="L9" s="48"/>
      <c r="M9" s="48"/>
      <c r="N9" s="75"/>
      <c r="P9" s="48"/>
      <c r="Q9" s="48"/>
      <c r="R9" s="77"/>
      <c r="S9" s="48"/>
      <c r="T9" s="48"/>
      <c r="U9" s="48"/>
      <c r="V9" s="74"/>
      <c r="W9" s="74"/>
      <c r="X9" s="74"/>
    </row>
    <row r="10" spans="1:30" ht="12.75" customHeight="1" x14ac:dyDescent="0.2">
      <c r="B10" s="327"/>
      <c r="C10" s="294">
        <f>+Inicio!D10</f>
        <v>44561</v>
      </c>
      <c r="D10" s="112"/>
      <c r="F10" s="48"/>
      <c r="G10" s="77"/>
      <c r="I10" s="48"/>
      <c r="J10" s="75"/>
      <c r="K10" s="48"/>
      <c r="L10" s="48"/>
      <c r="M10" s="48"/>
      <c r="N10" s="75"/>
      <c r="P10" s="48"/>
      <c r="Q10" s="48"/>
      <c r="R10" s="77"/>
      <c r="S10" s="48"/>
      <c r="T10" s="48"/>
      <c r="U10" s="48"/>
      <c r="V10" s="74"/>
      <c r="W10" s="74"/>
      <c r="X10" s="74"/>
    </row>
    <row r="11" spans="1:30" x14ac:dyDescent="0.2"/>
    <row r="12" spans="1:30"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231"/>
      <c r="Z12" s="84"/>
      <c r="AA12" s="233"/>
      <c r="AB12" s="84"/>
      <c r="AC12" s="84"/>
      <c r="AD12" s="84"/>
    </row>
    <row r="13" spans="1:30" ht="18" customHeight="1" x14ac:dyDescent="0.2">
      <c r="B13" s="95" t="s">
        <v>99</v>
      </c>
      <c r="V13" s="95" t="s">
        <v>153</v>
      </c>
    </row>
    <row r="14" spans="1:30" ht="6" customHeight="1" x14ac:dyDescent="0.2"/>
    <row r="15" spans="1:30" s="175" customFormat="1" ht="15" customHeight="1" x14ac:dyDescent="0.2">
      <c r="B15" s="176" t="s">
        <v>111</v>
      </c>
      <c r="C15" s="177"/>
      <c r="D15" s="177"/>
      <c r="E15" s="178"/>
      <c r="F15" s="179"/>
      <c r="G15" s="180" t="s">
        <v>29</v>
      </c>
      <c r="H15" s="179" t="s">
        <v>41</v>
      </c>
      <c r="I15" s="179"/>
      <c r="J15" s="179" t="s">
        <v>2</v>
      </c>
      <c r="K15" s="179"/>
      <c r="L15" s="179" t="s">
        <v>42</v>
      </c>
      <c r="M15" s="179" t="s">
        <v>43</v>
      </c>
      <c r="N15" s="181"/>
      <c r="O15" s="181"/>
      <c r="U15" s="182"/>
      <c r="V15" s="74"/>
      <c r="X15" s="328" t="s">
        <v>29</v>
      </c>
      <c r="Y15" s="328"/>
      <c r="Z15" s="329" t="s">
        <v>41</v>
      </c>
      <c r="AA15" s="329"/>
      <c r="AC15" s="179" t="s">
        <v>2</v>
      </c>
    </row>
    <row r="16" spans="1:30" x14ac:dyDescent="0.2">
      <c r="B16" s="330" t="s">
        <v>83</v>
      </c>
      <c r="C16" s="101" t="s">
        <v>85</v>
      </c>
      <c r="D16" s="101"/>
      <c r="E16" s="126" t="s">
        <v>33</v>
      </c>
      <c r="F16" s="92"/>
      <c r="G16" s="107">
        <v>100000</v>
      </c>
      <c r="H16" s="103">
        <v>150000</v>
      </c>
      <c r="I16" s="92"/>
      <c r="J16" s="121">
        <f t="shared" ref="J16:J45" si="0">H16-G16</f>
        <v>50000</v>
      </c>
      <c r="K16" s="92"/>
      <c r="L16" s="107">
        <f t="shared" ref="L16:L34" si="1">IF(J16&lt;0,ABS(J16),0)</f>
        <v>0</v>
      </c>
      <c r="M16" s="103">
        <f t="shared" ref="M16:M34" si="2">IF(J16&gt;0,ABS(J16),0)</f>
        <v>50000</v>
      </c>
      <c r="O16" s="49" t="s">
        <v>39</v>
      </c>
      <c r="Q16" s="275" t="s">
        <v>155</v>
      </c>
      <c r="R16" s="274"/>
      <c r="S16" s="331">
        <f>+G74/G46</f>
        <v>0</v>
      </c>
      <c r="T16" s="332"/>
      <c r="U16" s="94"/>
      <c r="V16" s="214" t="s">
        <v>4</v>
      </c>
      <c r="X16" s="333">
        <f>G28/G42</f>
        <v>10</v>
      </c>
      <c r="Y16" s="334"/>
      <c r="Z16" s="334">
        <f>H28/H42</f>
        <v>10</v>
      </c>
      <c r="AA16" s="335"/>
      <c r="AC16" s="220">
        <f>Z16-X16</f>
        <v>0</v>
      </c>
    </row>
    <row r="17" spans="2:29" x14ac:dyDescent="0.2">
      <c r="B17" s="312"/>
      <c r="C17" s="113" t="s">
        <v>86</v>
      </c>
      <c r="D17" s="113"/>
      <c r="E17" s="127" t="s">
        <v>34</v>
      </c>
      <c r="F17" s="92"/>
      <c r="G17" s="118"/>
      <c r="H17" s="114"/>
      <c r="I17" s="92"/>
      <c r="J17" s="122">
        <f t="shared" si="0"/>
        <v>0</v>
      </c>
      <c r="K17" s="92"/>
      <c r="L17" s="108">
        <f t="shared" si="1"/>
        <v>0</v>
      </c>
      <c r="M17" s="104">
        <f t="shared" si="2"/>
        <v>0</v>
      </c>
      <c r="O17" s="49" t="s">
        <v>39</v>
      </c>
      <c r="Q17" s="275" t="s">
        <v>167</v>
      </c>
      <c r="R17" s="274"/>
      <c r="S17" s="331">
        <f>+J46/G46</f>
        <v>0.5</v>
      </c>
      <c r="T17" s="332"/>
      <c r="U17" s="94"/>
      <c r="V17" s="215" t="s">
        <v>37</v>
      </c>
      <c r="X17" s="336">
        <f>IFERROR(SUMPRODUCT(($E$16:$E$27="$")*(G16:G27))/SUMPRODUCT(($E$36:$E$39="$")*(G36:G39)),"Sin Deuda!")</f>
        <v>10</v>
      </c>
      <c r="Y17" s="337"/>
      <c r="Z17" s="337">
        <f>IFERROR(SUMPRODUCT(($E$16:$E$27="$")*(H16:H27))/SUMPRODUCT(($E$36:$E$39="$")*(H36:H39)),"Sin Deuda!")</f>
        <v>10</v>
      </c>
      <c r="AA17" s="338"/>
      <c r="AC17" s="221">
        <f>IFERROR(Z17-X17,"Sin Deuda")</f>
        <v>0</v>
      </c>
    </row>
    <row r="18" spans="2:29" x14ac:dyDescent="0.2">
      <c r="B18" s="311" t="s">
        <v>30</v>
      </c>
      <c r="C18" s="115" t="s">
        <v>84</v>
      </c>
      <c r="D18" s="115"/>
      <c r="E18" s="128" t="s">
        <v>33</v>
      </c>
      <c r="F18" s="92"/>
      <c r="G18" s="117"/>
      <c r="H18" s="116"/>
      <c r="I18" s="92"/>
      <c r="J18" s="123">
        <f t="shared" si="0"/>
        <v>0</v>
      </c>
      <c r="K18" s="92"/>
      <c r="L18" s="117">
        <f t="shared" si="1"/>
        <v>0</v>
      </c>
      <c r="M18" s="116">
        <f t="shared" si="2"/>
        <v>0</v>
      </c>
      <c r="O18" s="49" t="s">
        <v>39</v>
      </c>
      <c r="R18" s="74"/>
      <c r="T18" s="74"/>
      <c r="U18" s="94"/>
      <c r="V18" s="216" t="s">
        <v>38</v>
      </c>
      <c r="X18" s="313" t="str">
        <f>IFERROR(SUMPRODUCT(($E$16:$E$27="U$S")*(G16:G27))/SUMPRODUCT(($E$36:$E$39="U$S")*(G36:G39)),"Sin Deuda")</f>
        <v>Sin Deuda</v>
      </c>
      <c r="Y18" s="314"/>
      <c r="Z18" s="314" t="str">
        <f>IFERROR(SUMPRODUCT(($E$16:$E$27="U$S")*(H16:H27))/SUMPRODUCT(($E$36:$E$39="U$S")*(H36:H39)),"Sin Deuda")</f>
        <v>Sin Deuda</v>
      </c>
      <c r="AA18" s="315"/>
      <c r="AC18" s="222" t="str">
        <f>IFERROR(Z18-X18,"Sin Deuda")</f>
        <v>Sin Deuda</v>
      </c>
    </row>
    <row r="19" spans="2:29" ht="12.75" customHeight="1" x14ac:dyDescent="0.2">
      <c r="B19" s="312"/>
      <c r="C19" s="113" t="s">
        <v>87</v>
      </c>
      <c r="D19" s="113"/>
      <c r="E19" s="127" t="s">
        <v>34</v>
      </c>
      <c r="F19" s="92"/>
      <c r="G19" s="118"/>
      <c r="H19" s="114"/>
      <c r="I19" s="92"/>
      <c r="J19" s="122">
        <f t="shared" si="0"/>
        <v>0</v>
      </c>
      <c r="K19" s="92"/>
      <c r="L19" s="118">
        <f t="shared" si="1"/>
        <v>0</v>
      </c>
      <c r="M19" s="114">
        <f t="shared" si="2"/>
        <v>0</v>
      </c>
      <c r="O19" s="49" t="s">
        <v>39</v>
      </c>
      <c r="Q19" s="306" t="s">
        <v>119</v>
      </c>
      <c r="R19" s="101" t="s">
        <v>33</v>
      </c>
      <c r="S19" s="102">
        <f>SUMPRODUCT(($E$16:$E$44="$")*(L16:L44))</f>
        <v>5000</v>
      </c>
      <c r="T19" s="152">
        <f>S19/SUM(S19:S21)</f>
        <v>0.1</v>
      </c>
      <c r="U19" s="94"/>
      <c r="V19" s="217" t="s">
        <v>6</v>
      </c>
      <c r="X19" s="318">
        <f>SUMPRODUCT(($O$16:$O$27="Disponible")*(G16:G27)/G42)</f>
        <v>10</v>
      </c>
      <c r="Y19" s="319"/>
      <c r="Z19" s="319">
        <f>SUMPRODUCT(($O$16:$O$27="Disponible")*(H16:H27)/H42)</f>
        <v>10</v>
      </c>
      <c r="AA19" s="320"/>
      <c r="AC19" s="223">
        <f>IFERROR(Z19-X19,"Sin Deuda")</f>
        <v>0</v>
      </c>
    </row>
    <row r="20" spans="2:29" ht="12.75" customHeight="1" x14ac:dyDescent="0.2">
      <c r="B20" s="311" t="s">
        <v>168</v>
      </c>
      <c r="C20" s="115" t="s">
        <v>169</v>
      </c>
      <c r="D20" s="115"/>
      <c r="E20" s="128" t="s">
        <v>33</v>
      </c>
      <c r="F20" s="92"/>
      <c r="G20" s="117"/>
      <c r="H20" s="116"/>
      <c r="I20" s="92"/>
      <c r="J20" s="123">
        <f t="shared" si="0"/>
        <v>0</v>
      </c>
      <c r="K20" s="92"/>
      <c r="L20" s="117">
        <f t="shared" si="1"/>
        <v>0</v>
      </c>
      <c r="M20" s="116">
        <f t="shared" si="2"/>
        <v>0</v>
      </c>
      <c r="O20" s="49" t="s">
        <v>39</v>
      </c>
      <c r="Q20" s="316"/>
      <c r="R20" s="92" t="s">
        <v>34</v>
      </c>
      <c r="S20" s="93">
        <f>SUMPRODUCT(($E$16:$E$44="U$S")*(L16:L44))</f>
        <v>0</v>
      </c>
      <c r="T20" s="153">
        <f>S20/SUM(S19:S21)</f>
        <v>0</v>
      </c>
      <c r="U20" s="94"/>
      <c r="V20" s="218" t="s">
        <v>15</v>
      </c>
      <c r="X20" s="321">
        <f>SUM(G45,G42)/SUM(G28,G35)</f>
        <v>0.1</v>
      </c>
      <c r="Y20" s="322"/>
      <c r="Z20" s="322">
        <f>SUM(H45,H42)/SUM(H28,H35)</f>
        <v>0.1</v>
      </c>
      <c r="AA20" s="323"/>
      <c r="AC20" s="224">
        <f>Z20-X20</f>
        <v>0</v>
      </c>
    </row>
    <row r="21" spans="2:29" ht="12.75" customHeight="1" x14ac:dyDescent="0.2">
      <c r="B21" s="309"/>
      <c r="C21" s="92" t="s">
        <v>170</v>
      </c>
      <c r="D21" s="92"/>
      <c r="E21" s="129" t="s">
        <v>34</v>
      </c>
      <c r="F21" s="92"/>
      <c r="G21" s="108"/>
      <c r="H21" s="104"/>
      <c r="I21" s="92"/>
      <c r="J21" s="124">
        <f t="shared" si="0"/>
        <v>0</v>
      </c>
      <c r="K21" s="92"/>
      <c r="L21" s="108">
        <f t="shared" si="1"/>
        <v>0</v>
      </c>
      <c r="M21" s="104">
        <f t="shared" si="2"/>
        <v>0</v>
      </c>
      <c r="O21" s="49" t="s">
        <v>39</v>
      </c>
      <c r="Q21" s="317"/>
      <c r="R21" s="156" t="s">
        <v>114</v>
      </c>
      <c r="S21" s="150">
        <f>L46</f>
        <v>45000</v>
      </c>
      <c r="T21" s="154">
        <f>S21/SUM(S19:S21)</f>
        <v>0.9</v>
      </c>
      <c r="U21" s="94"/>
      <c r="V21" s="219" t="s">
        <v>17</v>
      </c>
      <c r="X21" s="324">
        <f>SUM(G45,G42)/G46</f>
        <v>0.1111111111111111</v>
      </c>
      <c r="Y21" s="325"/>
      <c r="Z21" s="325">
        <f>SUM(H45,H42)/H46</f>
        <v>0.1111111111111111</v>
      </c>
      <c r="AA21" s="326"/>
      <c r="AC21" s="225">
        <f>Z21-X21</f>
        <v>0</v>
      </c>
    </row>
    <row r="22" spans="2:29" x14ac:dyDescent="0.2">
      <c r="B22" s="312"/>
      <c r="C22" s="113" t="s">
        <v>171</v>
      </c>
      <c r="D22" s="113"/>
      <c r="E22" s="127" t="s">
        <v>33</v>
      </c>
      <c r="F22" s="92"/>
      <c r="G22" s="118"/>
      <c r="H22" s="114"/>
      <c r="I22" s="92"/>
      <c r="J22" s="122">
        <f t="shared" si="0"/>
        <v>0</v>
      </c>
      <c r="K22" s="92"/>
      <c r="L22" s="118">
        <f t="shared" si="1"/>
        <v>0</v>
      </c>
      <c r="M22" s="114">
        <f t="shared" si="2"/>
        <v>0</v>
      </c>
      <c r="O22" s="49" t="s">
        <v>40</v>
      </c>
      <c r="Q22" s="306" t="s">
        <v>118</v>
      </c>
      <c r="R22" s="101" t="s">
        <v>33</v>
      </c>
      <c r="S22" s="102">
        <f>SUMPRODUCT(($E$16:$E$44="$")*(M16:M44))</f>
        <v>50000</v>
      </c>
      <c r="T22" s="152">
        <f>S22/SUM(S22:S24)</f>
        <v>1</v>
      </c>
      <c r="U22" s="94"/>
      <c r="Y22" s="166"/>
      <c r="Z22" s="171"/>
    </row>
    <row r="23" spans="2:29" ht="12.75" customHeight="1" x14ac:dyDescent="0.2">
      <c r="B23" s="302" t="s">
        <v>92</v>
      </c>
      <c r="C23" s="92" t="s">
        <v>172</v>
      </c>
      <c r="D23" s="92"/>
      <c r="E23" s="130" t="s">
        <v>34</v>
      </c>
      <c r="F23" s="92"/>
      <c r="G23" s="108"/>
      <c r="H23" s="104"/>
      <c r="I23" s="92"/>
      <c r="J23" s="124">
        <f t="shared" si="0"/>
        <v>0</v>
      </c>
      <c r="K23" s="92"/>
      <c r="L23" s="108">
        <f t="shared" si="1"/>
        <v>0</v>
      </c>
      <c r="M23" s="104">
        <f t="shared" si="2"/>
        <v>0</v>
      </c>
      <c r="O23" s="49" t="s">
        <v>39</v>
      </c>
      <c r="Q23" s="316"/>
      <c r="R23" s="92" t="s">
        <v>34</v>
      </c>
      <c r="S23" s="93">
        <f>SUMPRODUCT(($E$16:$E$44="U$S")*(M16:M44))</f>
        <v>0</v>
      </c>
      <c r="T23" s="153">
        <f>S23/SUM(S22:S24)</f>
        <v>0</v>
      </c>
      <c r="U23" s="94"/>
      <c r="V23" s="226" t="s">
        <v>8</v>
      </c>
      <c r="X23" s="107">
        <f>+G28</f>
        <v>100000</v>
      </c>
      <c r="Y23" s="254">
        <f>G28/SUM(G28,G35)</f>
        <v>1</v>
      </c>
      <c r="Z23" s="227">
        <f>+H28</f>
        <v>150000</v>
      </c>
      <c r="AA23" s="258">
        <f>H28/SUM(H28,H35)</f>
        <v>1</v>
      </c>
      <c r="AC23" s="262">
        <f>+Z23-X23</f>
        <v>50000</v>
      </c>
    </row>
    <row r="24" spans="2:29" x14ac:dyDescent="0.2">
      <c r="B24" s="302"/>
      <c r="C24" s="92" t="s">
        <v>88</v>
      </c>
      <c r="D24" s="92"/>
      <c r="E24" s="129" t="s">
        <v>34</v>
      </c>
      <c r="F24" s="92"/>
      <c r="G24" s="108"/>
      <c r="H24" s="104"/>
      <c r="I24" s="92"/>
      <c r="J24" s="124">
        <f t="shared" si="0"/>
        <v>0</v>
      </c>
      <c r="K24" s="92"/>
      <c r="L24" s="108">
        <f t="shared" si="1"/>
        <v>0</v>
      </c>
      <c r="M24" s="104">
        <f t="shared" si="2"/>
        <v>0</v>
      </c>
      <c r="O24" s="49" t="s">
        <v>40</v>
      </c>
      <c r="Q24" s="317"/>
      <c r="R24" s="156" t="s">
        <v>115</v>
      </c>
      <c r="S24" s="150">
        <f>M46</f>
        <v>0</v>
      </c>
      <c r="T24" s="154">
        <f>S24/SUM(S22:S24)</f>
        <v>0</v>
      </c>
      <c r="U24" s="94"/>
      <c r="V24" s="219" t="s">
        <v>10</v>
      </c>
      <c r="X24" s="229">
        <f>+G35</f>
        <v>0</v>
      </c>
      <c r="Y24" s="255">
        <f>1-Y23</f>
        <v>0</v>
      </c>
      <c r="Z24" s="228">
        <f>+H35</f>
        <v>0</v>
      </c>
      <c r="AA24" s="259">
        <f>1-AA23</f>
        <v>0</v>
      </c>
      <c r="AC24" s="263">
        <f t="shared" ref="AC24:AC26" si="3">+Z24-X24</f>
        <v>0</v>
      </c>
    </row>
    <row r="25" spans="2:29" x14ac:dyDescent="0.2">
      <c r="B25" s="302"/>
      <c r="C25" s="92" t="s">
        <v>89</v>
      </c>
      <c r="D25" s="92"/>
      <c r="E25" s="129" t="s">
        <v>34</v>
      </c>
      <c r="G25" s="108"/>
      <c r="H25" s="104"/>
      <c r="J25" s="124">
        <f t="shared" si="0"/>
        <v>0</v>
      </c>
      <c r="L25" s="108">
        <f t="shared" si="1"/>
        <v>0</v>
      </c>
      <c r="M25" s="104">
        <f t="shared" si="2"/>
        <v>0</v>
      </c>
      <c r="O25" s="49" t="s">
        <v>40</v>
      </c>
      <c r="Q25" s="155"/>
      <c r="R25" s="74"/>
      <c r="S25" s="90"/>
      <c r="T25" s="78"/>
      <c r="U25" s="94"/>
      <c r="V25" s="218" t="s">
        <v>11</v>
      </c>
      <c r="X25" s="107">
        <f>+G28-G42</f>
        <v>90000</v>
      </c>
      <c r="Y25" s="254">
        <f>(G28-G42)/SUM(G28,G35)</f>
        <v>0.9</v>
      </c>
      <c r="Z25" s="227">
        <f>+H28-H42</f>
        <v>135000</v>
      </c>
      <c r="AA25" s="258">
        <f>(H28-H42)/SUM(H28,H35)</f>
        <v>0.9</v>
      </c>
      <c r="AC25" s="264">
        <f t="shared" si="3"/>
        <v>45000</v>
      </c>
    </row>
    <row r="26" spans="2:29" x14ac:dyDescent="0.2">
      <c r="B26" s="302"/>
      <c r="C26" s="92" t="s">
        <v>90</v>
      </c>
      <c r="D26" s="92"/>
      <c r="E26" s="129" t="s">
        <v>33</v>
      </c>
      <c r="G26" s="133"/>
      <c r="H26" s="119"/>
      <c r="J26" s="124">
        <f t="shared" si="0"/>
        <v>0</v>
      </c>
      <c r="L26" s="108">
        <f t="shared" si="1"/>
        <v>0</v>
      </c>
      <c r="M26" s="104">
        <f t="shared" si="2"/>
        <v>0</v>
      </c>
      <c r="O26" s="49" t="s">
        <v>40</v>
      </c>
      <c r="Q26" s="306" t="s">
        <v>119</v>
      </c>
      <c r="R26" s="101" t="s">
        <v>116</v>
      </c>
      <c r="S26" s="102">
        <f>+SUM(L16:L27,L36:L41)</f>
        <v>5000</v>
      </c>
      <c r="T26" s="152">
        <f>S26/SUM(S26:S28)</f>
        <v>0.1</v>
      </c>
      <c r="U26" s="91"/>
      <c r="V26" s="219" t="s">
        <v>154</v>
      </c>
      <c r="X26" s="229">
        <f>+X23-X25</f>
        <v>10000</v>
      </c>
      <c r="Y26" s="255">
        <f>Y23-Y25</f>
        <v>9.9999999999999978E-2</v>
      </c>
      <c r="Z26" s="228">
        <f>+Z23-Z25</f>
        <v>15000</v>
      </c>
      <c r="AA26" s="259">
        <f>AA23-AA25</f>
        <v>9.9999999999999978E-2</v>
      </c>
      <c r="AC26" s="263">
        <f t="shared" si="3"/>
        <v>5000</v>
      </c>
    </row>
    <row r="27" spans="2:29" x14ac:dyDescent="0.2">
      <c r="B27" s="302"/>
      <c r="C27" s="92" t="s">
        <v>91</v>
      </c>
      <c r="D27" s="92"/>
      <c r="E27" s="136" t="s">
        <v>33</v>
      </c>
      <c r="G27" s="108"/>
      <c r="H27" s="104"/>
      <c r="J27" s="124">
        <f t="shared" si="0"/>
        <v>0</v>
      </c>
      <c r="L27" s="108">
        <f t="shared" si="1"/>
        <v>0</v>
      </c>
      <c r="M27" s="104">
        <f t="shared" si="2"/>
        <v>0</v>
      </c>
      <c r="O27" s="49" t="s">
        <v>40</v>
      </c>
      <c r="Q27" s="316"/>
      <c r="R27" s="92" t="s">
        <v>117</v>
      </c>
      <c r="S27" s="93">
        <f>+SUM(L29:L34,L43:L44)</f>
        <v>0</v>
      </c>
      <c r="T27" s="153">
        <f>S27/SUM(S26:S28)</f>
        <v>0</v>
      </c>
      <c r="U27" s="94"/>
      <c r="Y27" s="165"/>
      <c r="Z27" s="171"/>
      <c r="AA27" s="165"/>
    </row>
    <row r="28" spans="2:29" x14ac:dyDescent="0.2">
      <c r="B28" s="137" t="s">
        <v>3</v>
      </c>
      <c r="C28" s="138"/>
      <c r="D28" s="138"/>
      <c r="E28" s="139"/>
      <c r="G28" s="140">
        <f>+SUM(G16:G27)</f>
        <v>100000</v>
      </c>
      <c r="H28" s="141">
        <f>+SUM(H16:H27)</f>
        <v>150000</v>
      </c>
      <c r="J28" s="142">
        <f t="shared" si="0"/>
        <v>50000</v>
      </c>
      <c r="L28" s="140">
        <f>IF(J28&lt;0,ABS(J28),0)</f>
        <v>0</v>
      </c>
      <c r="M28" s="141">
        <f>IF(J28&gt;0,ABS(J28),0)</f>
        <v>50000</v>
      </c>
      <c r="O28" s="49"/>
      <c r="Q28" s="317"/>
      <c r="R28" s="156" t="s">
        <v>114</v>
      </c>
      <c r="S28" s="150">
        <f>+L46</f>
        <v>45000</v>
      </c>
      <c r="T28" s="154">
        <f>S28/SUM(S26:S28)</f>
        <v>0.9</v>
      </c>
      <c r="U28" s="94"/>
      <c r="V28" s="226" t="s">
        <v>44</v>
      </c>
      <c r="X28" s="107">
        <f>SUMPRODUCT(($E$16:$E$34="$")*(G16:G34))</f>
        <v>100000</v>
      </c>
      <c r="Y28" s="254">
        <f>X28/SUM(X28:X29)</f>
        <v>1</v>
      </c>
      <c r="Z28" s="227">
        <f>SUMPRODUCT(($E$16:$E$34="$")*(H16:H34))</f>
        <v>150000</v>
      </c>
      <c r="AA28" s="258">
        <f>Z28/SUM(Z28:Z29)</f>
        <v>1</v>
      </c>
      <c r="AC28" s="240">
        <f t="shared" ref="AC28:AC33" si="4">Z28-X28</f>
        <v>50000</v>
      </c>
    </row>
    <row r="29" spans="2:29" x14ac:dyDescent="0.2">
      <c r="B29" s="302" t="s">
        <v>92</v>
      </c>
      <c r="C29" s="92" t="s">
        <v>173</v>
      </c>
      <c r="D29" s="92"/>
      <c r="E29" s="130" t="s">
        <v>33</v>
      </c>
      <c r="G29" s="108"/>
      <c r="H29" s="104"/>
      <c r="J29" s="124">
        <f t="shared" si="0"/>
        <v>0</v>
      </c>
      <c r="L29" s="108">
        <f t="shared" si="1"/>
        <v>0</v>
      </c>
      <c r="M29" s="104">
        <f t="shared" si="2"/>
        <v>0</v>
      </c>
      <c r="O29" s="49" t="s">
        <v>39</v>
      </c>
      <c r="Q29" s="306" t="s">
        <v>118</v>
      </c>
      <c r="R29" s="101" t="s">
        <v>116</v>
      </c>
      <c r="S29" s="102">
        <f>+SUM(M16:M27)+SUM(M36:M41)</f>
        <v>50000</v>
      </c>
      <c r="T29" s="152">
        <f>S29/SUM(S29:S31)</f>
        <v>1</v>
      </c>
      <c r="V29" s="219" t="s">
        <v>45</v>
      </c>
      <c r="X29" s="229">
        <f>SUMPRODUCT(($E$16:$E$34="U$S")*(G16:G34))</f>
        <v>0</v>
      </c>
      <c r="Y29" s="255">
        <f>X29/SUM(X28:X29)</f>
        <v>0</v>
      </c>
      <c r="Z29" s="228">
        <f>SUMPRODUCT(($E$16:$E$34="U$S")*(H16:H34))</f>
        <v>0</v>
      </c>
      <c r="AA29" s="259">
        <f>Z29/SUM(Z28:Z29)</f>
        <v>0</v>
      </c>
      <c r="AC29" s="242">
        <f t="shared" si="4"/>
        <v>0</v>
      </c>
    </row>
    <row r="30" spans="2:29" x14ac:dyDescent="0.2">
      <c r="B30" s="305"/>
      <c r="C30" s="113" t="s">
        <v>91</v>
      </c>
      <c r="D30" s="113"/>
      <c r="E30" s="127" t="s">
        <v>33</v>
      </c>
      <c r="G30" s="118"/>
      <c r="H30" s="114"/>
      <c r="J30" s="122">
        <f t="shared" si="0"/>
        <v>0</v>
      </c>
      <c r="L30" s="118">
        <f t="shared" si="1"/>
        <v>0</v>
      </c>
      <c r="M30" s="114">
        <f t="shared" si="2"/>
        <v>0</v>
      </c>
      <c r="O30" s="49" t="s">
        <v>40</v>
      </c>
      <c r="Q30" s="307"/>
      <c r="R30" s="92" t="s">
        <v>117</v>
      </c>
      <c r="S30" s="93">
        <f>+SUM(M29:M34,M43:M44)</f>
        <v>0</v>
      </c>
      <c r="T30" s="153">
        <f>S30/SUM(S29:S31)</f>
        <v>0</v>
      </c>
      <c r="V30" s="234" t="s">
        <v>56</v>
      </c>
      <c r="X30" s="235">
        <f>SUMPRODUCT(($E$16:$E$27="$")*($G$16:$G$27))</f>
        <v>100000</v>
      </c>
      <c r="Y30" s="256">
        <f>X30/SUM(X30:X31)</f>
        <v>1</v>
      </c>
      <c r="Z30" s="236">
        <f>SUMPRODUCT(($E$16:$E$27="$")*($H$16:$H$27))</f>
        <v>150000</v>
      </c>
      <c r="AA30" s="260">
        <f>Z30/SUM(Z30:Z31)</f>
        <v>1</v>
      </c>
      <c r="AC30" s="243">
        <f t="shared" si="4"/>
        <v>50000</v>
      </c>
    </row>
    <row r="31" spans="2:29" x14ac:dyDescent="0.2">
      <c r="B31" s="309" t="s">
        <v>93</v>
      </c>
      <c r="C31" s="92" t="s">
        <v>21</v>
      </c>
      <c r="D31" s="92"/>
      <c r="E31" s="130" t="s">
        <v>33</v>
      </c>
      <c r="G31" s="108"/>
      <c r="H31" s="104"/>
      <c r="J31" s="124">
        <f t="shared" si="0"/>
        <v>0</v>
      </c>
      <c r="L31" s="108">
        <f t="shared" si="1"/>
        <v>0</v>
      </c>
      <c r="M31" s="104">
        <f t="shared" si="2"/>
        <v>0</v>
      </c>
      <c r="O31" s="49" t="s">
        <v>40</v>
      </c>
      <c r="Q31" s="308"/>
      <c r="R31" s="156" t="s">
        <v>115</v>
      </c>
      <c r="S31" s="150">
        <f>+M46</f>
        <v>0</v>
      </c>
      <c r="T31" s="154">
        <f>S31/SUM(S29:S31)</f>
        <v>0</v>
      </c>
      <c r="V31" s="237" t="s">
        <v>57</v>
      </c>
      <c r="X31" s="238">
        <f>SUMPRODUCT(($E$16:$E$27="U$S")*($G$16:$G$27))</f>
        <v>0</v>
      </c>
      <c r="Y31" s="257">
        <f>X31/SUM(X30:X31)</f>
        <v>0</v>
      </c>
      <c r="Z31" s="239">
        <f>SUMPRODUCT(($E$16:$E$27="U$S")*($H$16:$H$27))</f>
        <v>0</v>
      </c>
      <c r="AA31" s="261">
        <f>Z31/SUM(Z30:Z31)</f>
        <v>0</v>
      </c>
      <c r="AC31" s="241">
        <f t="shared" si="4"/>
        <v>0</v>
      </c>
    </row>
    <row r="32" spans="2:29" x14ac:dyDescent="0.2">
      <c r="B32" s="309"/>
      <c r="C32" s="92" t="s">
        <v>174</v>
      </c>
      <c r="D32" s="92"/>
      <c r="E32" s="129" t="s">
        <v>33</v>
      </c>
      <c r="G32" s="108"/>
      <c r="H32" s="104"/>
      <c r="J32" s="124">
        <f t="shared" si="0"/>
        <v>0</v>
      </c>
      <c r="L32" s="108">
        <f t="shared" si="1"/>
        <v>0</v>
      </c>
      <c r="M32" s="104">
        <f t="shared" si="2"/>
        <v>0</v>
      </c>
      <c r="O32" s="49" t="s">
        <v>40</v>
      </c>
      <c r="R32" s="74"/>
      <c r="T32" s="74"/>
      <c r="V32" s="234" t="s">
        <v>58</v>
      </c>
      <c r="X32" s="235">
        <f>SUMPRODUCT(($E$29:$E$34="$")*($G$29:$G$34))</f>
        <v>0</v>
      </c>
      <c r="Y32" s="256" t="e">
        <f>X32/SUM(X32:X33)</f>
        <v>#DIV/0!</v>
      </c>
      <c r="Z32" s="236">
        <f>SUMPRODUCT(($E$29:$E$34="$")*($H$29:$H$34))</f>
        <v>0</v>
      </c>
      <c r="AA32" s="260" t="e">
        <f>Z32/SUM(Z32:Z33)</f>
        <v>#DIV/0!</v>
      </c>
      <c r="AC32" s="243">
        <f t="shared" si="4"/>
        <v>0</v>
      </c>
    </row>
    <row r="33" spans="2:29" x14ac:dyDescent="0.2">
      <c r="B33" s="309"/>
      <c r="C33" s="92" t="s">
        <v>23</v>
      </c>
      <c r="D33" s="92"/>
      <c r="E33" s="129" t="s">
        <v>33</v>
      </c>
      <c r="G33" s="108"/>
      <c r="H33" s="104"/>
      <c r="J33" s="124">
        <f t="shared" si="0"/>
        <v>0</v>
      </c>
      <c r="L33" s="108">
        <f t="shared" si="1"/>
        <v>0</v>
      </c>
      <c r="M33" s="104">
        <f t="shared" si="2"/>
        <v>0</v>
      </c>
      <c r="O33" s="49" t="s">
        <v>40</v>
      </c>
      <c r="R33" s="74"/>
      <c r="T33" s="74"/>
      <c r="V33" s="237" t="s">
        <v>59</v>
      </c>
      <c r="X33" s="238">
        <f>SUMPRODUCT(($E$29:$E$34="U$S")*($G$29:$G$34))</f>
        <v>0</v>
      </c>
      <c r="Y33" s="257" t="e">
        <f>X33/SUM(X32:X33)</f>
        <v>#DIV/0!</v>
      </c>
      <c r="Z33" s="239">
        <f>SUMPRODUCT(($E$29:$E$34="U$S")*($H$29:$H$34))</f>
        <v>0</v>
      </c>
      <c r="AA33" s="261" t="e">
        <f>Z33/SUM(Z32:Z33)</f>
        <v>#DIV/0!</v>
      </c>
      <c r="AC33" s="241">
        <f t="shared" si="4"/>
        <v>0</v>
      </c>
    </row>
    <row r="34" spans="2:29" x14ac:dyDescent="0.2">
      <c r="B34" s="310"/>
      <c r="C34" s="89" t="s">
        <v>70</v>
      </c>
      <c r="D34" s="89"/>
      <c r="E34" s="131" t="s">
        <v>34</v>
      </c>
      <c r="G34" s="109"/>
      <c r="H34" s="105"/>
      <c r="J34" s="125">
        <f t="shared" si="0"/>
        <v>0</v>
      </c>
      <c r="L34" s="109">
        <f t="shared" si="1"/>
        <v>0</v>
      </c>
      <c r="M34" s="105">
        <f t="shared" si="2"/>
        <v>0</v>
      </c>
      <c r="O34" s="49" t="s">
        <v>40</v>
      </c>
      <c r="R34" s="74"/>
      <c r="T34" s="74"/>
      <c r="Y34" s="165"/>
      <c r="AA34" s="165"/>
    </row>
    <row r="35" spans="2:29" x14ac:dyDescent="0.2">
      <c r="B35" s="137" t="s">
        <v>19</v>
      </c>
      <c r="C35" s="138"/>
      <c r="D35" s="138"/>
      <c r="E35" s="139"/>
      <c r="G35" s="140">
        <f>+SUM(G29:G34)</f>
        <v>0</v>
      </c>
      <c r="H35" s="141">
        <f>+SUM(H29:H34)</f>
        <v>0</v>
      </c>
      <c r="J35" s="142">
        <f t="shared" si="0"/>
        <v>0</v>
      </c>
      <c r="L35" s="140">
        <f>IF(J35&lt;0,ABS(J35),0)</f>
        <v>0</v>
      </c>
      <c r="M35" s="141">
        <f>IF(J35&gt;0,ABS(J35),0)</f>
        <v>0</v>
      </c>
      <c r="O35" s="49"/>
      <c r="R35" s="74"/>
      <c r="T35" s="74"/>
      <c r="V35" s="226" t="s">
        <v>46</v>
      </c>
      <c r="X35" s="107">
        <f>SUMPRODUCT(($E$36:$E$44="$")*(G36:G44))</f>
        <v>10000</v>
      </c>
      <c r="Y35" s="254">
        <f>X35/SUM(X35:X36)</f>
        <v>1</v>
      </c>
      <c r="Z35" s="227">
        <f>SUMPRODUCT(($E$36:$E$44="$")*(H36:H44))</f>
        <v>15000</v>
      </c>
      <c r="AA35" s="258">
        <f>Z35/SUM(Z35:Z36)</f>
        <v>1</v>
      </c>
      <c r="AC35" s="240">
        <f t="shared" ref="AC35:AC40" si="5">Z35-X35</f>
        <v>5000</v>
      </c>
    </row>
    <row r="36" spans="2:29" x14ac:dyDescent="0.2">
      <c r="B36" s="304" t="s">
        <v>100</v>
      </c>
      <c r="C36" s="115" t="s">
        <v>103</v>
      </c>
      <c r="D36" s="115"/>
      <c r="E36" s="128" t="s">
        <v>33</v>
      </c>
      <c r="G36" s="117">
        <v>10000</v>
      </c>
      <c r="H36" s="116">
        <v>15000</v>
      </c>
      <c r="J36" s="123">
        <f t="shared" si="0"/>
        <v>5000</v>
      </c>
      <c r="L36" s="108">
        <f t="shared" ref="L36:L44" si="6">IF(J36&gt;0,ABS(J36),0)</f>
        <v>5000</v>
      </c>
      <c r="M36" s="104">
        <f t="shared" ref="M36:M44" si="7">IF(J36&lt;0,ABS(J36),0)</f>
        <v>0</v>
      </c>
      <c r="R36" s="74"/>
      <c r="T36" s="74"/>
      <c r="V36" s="219" t="s">
        <v>47</v>
      </c>
      <c r="X36" s="229">
        <f>SUMPRODUCT(($E$36:$E$44="U$S")*(G36:G44))</f>
        <v>0</v>
      </c>
      <c r="Y36" s="255">
        <f>X36/SUM(X35:X36)</f>
        <v>0</v>
      </c>
      <c r="Z36" s="228">
        <f>SUMPRODUCT(($E$36:$E$44="U$S")*(H36:H44))</f>
        <v>0</v>
      </c>
      <c r="AA36" s="259">
        <f>Z36/SUM(Z35:Z36)</f>
        <v>0</v>
      </c>
      <c r="AC36" s="242">
        <f t="shared" si="5"/>
        <v>0</v>
      </c>
    </row>
    <row r="37" spans="2:29" x14ac:dyDescent="0.2">
      <c r="B37" s="305"/>
      <c r="C37" s="113" t="s">
        <v>104</v>
      </c>
      <c r="D37" s="113"/>
      <c r="E37" s="127" t="s">
        <v>34</v>
      </c>
      <c r="G37" s="118"/>
      <c r="H37" s="114"/>
      <c r="J37" s="122">
        <f t="shared" si="0"/>
        <v>0</v>
      </c>
      <c r="L37" s="108">
        <f t="shared" si="6"/>
        <v>0</v>
      </c>
      <c r="M37" s="104">
        <f t="shared" si="7"/>
        <v>0</v>
      </c>
      <c r="R37" s="74"/>
      <c r="T37" s="74"/>
      <c r="V37" s="234" t="s">
        <v>60</v>
      </c>
      <c r="X37" s="235">
        <f>SUMPRODUCT(($E$36:$F$41="$")*($G$36:$G$41))</f>
        <v>10000</v>
      </c>
      <c r="Y37" s="256">
        <f>X37/SUM(X37:X38)</f>
        <v>1</v>
      </c>
      <c r="Z37" s="236">
        <f>SUMPRODUCT(($E$36:$E$41="$")*($H$36:$H$41))</f>
        <v>15000</v>
      </c>
      <c r="AA37" s="260">
        <f>Z37/SUM(Z37:Z38)</f>
        <v>1</v>
      </c>
      <c r="AC37" s="243">
        <f t="shared" si="5"/>
        <v>5000</v>
      </c>
    </row>
    <row r="38" spans="2:29" x14ac:dyDescent="0.2">
      <c r="B38" s="304" t="s">
        <v>107</v>
      </c>
      <c r="C38" s="115" t="s">
        <v>105</v>
      </c>
      <c r="D38" s="115"/>
      <c r="E38" s="128" t="s">
        <v>33</v>
      </c>
      <c r="G38" s="117"/>
      <c r="H38" s="116"/>
      <c r="J38" s="123">
        <f t="shared" si="0"/>
        <v>0</v>
      </c>
      <c r="L38" s="117">
        <f t="shared" si="6"/>
        <v>0</v>
      </c>
      <c r="M38" s="116">
        <f t="shared" si="7"/>
        <v>0</v>
      </c>
      <c r="O38" s="49"/>
      <c r="R38" s="74"/>
      <c r="T38" s="74"/>
      <c r="V38" s="237" t="s">
        <v>61</v>
      </c>
      <c r="X38" s="238">
        <f>SUMPRODUCT(($E$36:$E$41="U$S")*($G$36:$G$41))</f>
        <v>0</v>
      </c>
      <c r="Y38" s="257">
        <f>X38/SUM(X37:X38)</f>
        <v>0</v>
      </c>
      <c r="Z38" s="239">
        <f>SUMPRODUCT(($E$36:$E$41="U$S")*($H$36:$H$41))</f>
        <v>0</v>
      </c>
      <c r="AA38" s="261">
        <f>Z38/SUM(Z37:Z38)</f>
        <v>0</v>
      </c>
      <c r="AC38" s="241">
        <f t="shared" si="5"/>
        <v>0</v>
      </c>
    </row>
    <row r="39" spans="2:29" x14ac:dyDescent="0.2">
      <c r="B39" s="305"/>
      <c r="C39" s="113" t="s">
        <v>106</v>
      </c>
      <c r="D39" s="113"/>
      <c r="E39" s="127" t="s">
        <v>34</v>
      </c>
      <c r="G39" s="118"/>
      <c r="H39" s="114"/>
      <c r="J39" s="122">
        <f t="shared" si="0"/>
        <v>0</v>
      </c>
      <c r="L39" s="118">
        <f t="shared" si="6"/>
        <v>0</v>
      </c>
      <c r="M39" s="114">
        <f t="shared" si="7"/>
        <v>0</v>
      </c>
      <c r="R39" s="74"/>
      <c r="V39" s="234" t="s">
        <v>62</v>
      </c>
      <c r="X39" s="235">
        <f>SUMPRODUCT(($E$43:$E$44="$")*($G$43:$G$44))</f>
        <v>0</v>
      </c>
      <c r="Y39" s="256" t="str">
        <f>IFERROR(X39/SUM(X39:X40),"")</f>
        <v/>
      </c>
      <c r="Z39" s="236">
        <f>SUMPRODUCT(($E$43:$E$44="$")*($H$43:$H$44))</f>
        <v>0</v>
      </c>
      <c r="AA39" s="260" t="str">
        <f>IFERROR(Z39/SUM(Z39:Z40),"")</f>
        <v/>
      </c>
      <c r="AC39" s="243">
        <f t="shared" si="5"/>
        <v>0</v>
      </c>
    </row>
    <row r="40" spans="2:29" x14ac:dyDescent="0.2">
      <c r="B40" s="302" t="s">
        <v>91</v>
      </c>
      <c r="C40" s="92" t="s">
        <v>101</v>
      </c>
      <c r="D40" s="92"/>
      <c r="E40" s="130" t="s">
        <v>33</v>
      </c>
      <c r="G40" s="133"/>
      <c r="H40" s="119"/>
      <c r="J40" s="124">
        <f t="shared" si="0"/>
        <v>0</v>
      </c>
      <c r="L40" s="108">
        <f t="shared" si="6"/>
        <v>0</v>
      </c>
      <c r="M40" s="104">
        <f t="shared" si="7"/>
        <v>0</v>
      </c>
      <c r="R40" s="74"/>
      <c r="T40" s="74"/>
      <c r="V40" s="237" t="s">
        <v>63</v>
      </c>
      <c r="X40" s="238">
        <f>SUMPRODUCT(($E$43:$E$44="U$S")*($G$43:$G$44))</f>
        <v>0</v>
      </c>
      <c r="Y40" s="257" t="str">
        <f>IFERROR(X40/SUM(X39:X40),"")</f>
        <v/>
      </c>
      <c r="Z40" s="239">
        <f>SUMPRODUCT(($E$43:$E$44="U$S")*($H$43:$H$44))</f>
        <v>0</v>
      </c>
      <c r="AA40" s="261" t="str">
        <f>IFERROR(Z40/SUM(Z39:Z40),"")</f>
        <v/>
      </c>
      <c r="AC40" s="241">
        <f t="shared" si="5"/>
        <v>0</v>
      </c>
    </row>
    <row r="41" spans="2:29" x14ac:dyDescent="0.2">
      <c r="B41" s="303"/>
      <c r="C41" s="89" t="s">
        <v>102</v>
      </c>
      <c r="D41" s="89"/>
      <c r="E41" s="131" t="s">
        <v>34</v>
      </c>
      <c r="G41" s="134"/>
      <c r="H41" s="120"/>
      <c r="J41" s="125">
        <f t="shared" si="0"/>
        <v>0</v>
      </c>
      <c r="L41" s="109">
        <f t="shared" si="6"/>
        <v>0</v>
      </c>
      <c r="M41" s="105">
        <f t="shared" si="7"/>
        <v>0</v>
      </c>
      <c r="R41" s="74"/>
      <c r="T41" s="74"/>
      <c r="Y41" s="165"/>
      <c r="AA41" s="165"/>
    </row>
    <row r="42" spans="2:29" x14ac:dyDescent="0.2">
      <c r="B42" s="137" t="s">
        <v>24</v>
      </c>
      <c r="C42" s="138"/>
      <c r="D42" s="138"/>
      <c r="E42" s="139"/>
      <c r="G42" s="140">
        <f>+SUM(G36:G41)</f>
        <v>10000</v>
      </c>
      <c r="H42" s="141">
        <f>+SUM(H36:H41)</f>
        <v>15000</v>
      </c>
      <c r="J42" s="142">
        <f t="shared" si="0"/>
        <v>5000</v>
      </c>
      <c r="L42" s="140">
        <f>IF(J42&gt;0,ABS(J42),0)</f>
        <v>5000</v>
      </c>
      <c r="M42" s="141">
        <f>IF(J42&lt;0,ABS(J42),0)</f>
        <v>0</v>
      </c>
      <c r="R42" s="74"/>
      <c r="T42" s="74"/>
      <c r="U42" s="91"/>
      <c r="V42" s="244" t="s">
        <v>48</v>
      </c>
      <c r="W42" s="248"/>
      <c r="X42" s="249">
        <f>X28-X35</f>
        <v>90000</v>
      </c>
      <c r="Y42" s="245">
        <f>X42/SUM(X42:X43)</f>
        <v>1</v>
      </c>
      <c r="Z42" s="250">
        <f>Z28-Z35</f>
        <v>135000</v>
      </c>
      <c r="AA42" s="245">
        <f>Z42/SUM(Z42:Z43)</f>
        <v>1</v>
      </c>
      <c r="AB42" s="99"/>
      <c r="AC42" s="251">
        <f>Z42-X42</f>
        <v>45000</v>
      </c>
    </row>
    <row r="43" spans="2:29" x14ac:dyDescent="0.2">
      <c r="B43" s="304" t="s">
        <v>107</v>
      </c>
      <c r="C43" s="115" t="s">
        <v>108</v>
      </c>
      <c r="D43" s="115"/>
      <c r="E43" s="128" t="s">
        <v>33</v>
      </c>
      <c r="G43" s="117"/>
      <c r="H43" s="116"/>
      <c r="J43" s="123">
        <f t="shared" si="0"/>
        <v>0</v>
      </c>
      <c r="L43" s="117">
        <f t="shared" si="6"/>
        <v>0</v>
      </c>
      <c r="M43" s="116">
        <f t="shared" si="7"/>
        <v>0</v>
      </c>
      <c r="R43" s="74"/>
      <c r="T43" s="74"/>
      <c r="V43" s="246" t="s">
        <v>49</v>
      </c>
      <c r="W43" s="248"/>
      <c r="X43" s="146">
        <f>X29-X36</f>
        <v>0</v>
      </c>
      <c r="Y43" s="247">
        <f>X43/SUM(X42:X43)</f>
        <v>0</v>
      </c>
      <c r="Z43" s="252">
        <f>Z29-Z36</f>
        <v>0</v>
      </c>
      <c r="AA43" s="247">
        <f>Z43/SUM(Z42:Z43)</f>
        <v>0</v>
      </c>
      <c r="AB43" s="99"/>
      <c r="AC43" s="253">
        <f>Z43-X43</f>
        <v>0</v>
      </c>
    </row>
    <row r="44" spans="2:29" x14ac:dyDescent="0.2">
      <c r="B44" s="305"/>
      <c r="C44" s="113" t="s">
        <v>109</v>
      </c>
      <c r="D44" s="113"/>
      <c r="E44" s="132" t="s">
        <v>34</v>
      </c>
      <c r="G44" s="118"/>
      <c r="H44" s="114"/>
      <c r="J44" s="122">
        <f t="shared" si="0"/>
        <v>0</v>
      </c>
      <c r="L44" s="118">
        <f t="shared" si="6"/>
        <v>0</v>
      </c>
      <c r="M44" s="114">
        <f t="shared" si="7"/>
        <v>0</v>
      </c>
      <c r="R44" s="74"/>
      <c r="T44" s="74"/>
    </row>
    <row r="45" spans="2:29" x14ac:dyDescent="0.2">
      <c r="B45" s="137" t="s">
        <v>27</v>
      </c>
      <c r="C45" s="138"/>
      <c r="D45" s="138"/>
      <c r="E45" s="139"/>
      <c r="G45" s="140">
        <f>+SUM(G43:G44)</f>
        <v>0</v>
      </c>
      <c r="H45" s="141">
        <f>+SUM(H43:H44)</f>
        <v>0</v>
      </c>
      <c r="J45" s="142">
        <f t="shared" si="0"/>
        <v>0</v>
      </c>
      <c r="L45" s="140">
        <f>IF(J45&gt;0,ABS(J45),0)</f>
        <v>0</v>
      </c>
      <c r="M45" s="141">
        <f>IF(J45&lt;0,ABS(J45),0)</f>
        <v>0</v>
      </c>
      <c r="R45" s="74"/>
      <c r="T45" s="74"/>
      <c r="U45" s="91"/>
      <c r="X45" s="91"/>
    </row>
    <row r="46" spans="2:29" x14ac:dyDescent="0.2">
      <c r="B46" s="143" t="s">
        <v>28</v>
      </c>
      <c r="C46" s="144"/>
      <c r="D46" s="144"/>
      <c r="E46" s="145"/>
      <c r="G46" s="146">
        <f>+G28+G35-G42-G45</f>
        <v>90000</v>
      </c>
      <c r="H46" s="147">
        <f>+H28+H35-H42-H45</f>
        <v>135000</v>
      </c>
      <c r="J46" s="148">
        <f>H46-G46</f>
        <v>45000</v>
      </c>
      <c r="L46" s="146">
        <f>IF(J46&gt;0,ABS(J46),0)</f>
        <v>45000</v>
      </c>
      <c r="M46" s="147">
        <f>IF(J46&lt;0,ABS(J46),0)</f>
        <v>0</v>
      </c>
      <c r="R46" s="74"/>
      <c r="T46" s="74"/>
      <c r="U46" s="91"/>
    </row>
    <row r="47" spans="2:29" x14ac:dyDescent="0.2">
      <c r="R47" s="74"/>
      <c r="T47" s="74"/>
      <c r="U47" s="91"/>
    </row>
    <row r="48" spans="2:29" x14ac:dyDescent="0.2">
      <c r="R48" s="74"/>
      <c r="T48" s="74"/>
      <c r="U48" s="91"/>
    </row>
    <row r="49" spans="1:27" s="278" customFormat="1" x14ac:dyDescent="0.2">
      <c r="B49" s="281"/>
      <c r="E49" s="282"/>
      <c r="N49" s="283"/>
      <c r="O49" s="283"/>
      <c r="U49" s="284"/>
      <c r="V49" s="281"/>
      <c r="W49" s="281"/>
      <c r="X49" s="281"/>
      <c r="Y49" s="285"/>
      <c r="AA49" s="286"/>
    </row>
    <row r="50" spans="1:27" s="278" customFormat="1" x14ac:dyDescent="0.2">
      <c r="B50" s="281"/>
      <c r="E50" s="282"/>
      <c r="N50" s="283"/>
      <c r="O50" s="283"/>
      <c r="U50" s="284"/>
      <c r="V50" s="281"/>
      <c r="W50" s="281"/>
      <c r="X50" s="281"/>
      <c r="Y50" s="285"/>
      <c r="AA50" s="286"/>
    </row>
    <row r="51" spans="1:27" x14ac:dyDescent="0.2">
      <c r="R51" s="74"/>
      <c r="T51" s="74"/>
      <c r="U51" s="91"/>
    </row>
    <row r="52" spans="1:27" x14ac:dyDescent="0.2">
      <c r="B52" s="95" t="s">
        <v>177</v>
      </c>
      <c r="D52" s="170"/>
      <c r="E52" s="74"/>
      <c r="R52" s="74"/>
      <c r="T52" s="74"/>
    </row>
    <row r="53" spans="1:27" x14ac:dyDescent="0.2">
      <c r="B53" s="74"/>
      <c r="D53" s="170"/>
      <c r="E53" s="74"/>
      <c r="R53" s="74"/>
      <c r="T53" s="74"/>
    </row>
    <row r="54" spans="1:27" x14ac:dyDescent="0.2">
      <c r="A54" s="175"/>
      <c r="B54" s="175"/>
      <c r="C54" s="175"/>
      <c r="D54" s="183"/>
      <c r="G54" s="179" t="s">
        <v>129</v>
      </c>
      <c r="H54" s="184" t="s">
        <v>130</v>
      </c>
      <c r="J54" s="184" t="s">
        <v>131</v>
      </c>
      <c r="R54" s="74"/>
      <c r="T54" s="74"/>
    </row>
    <row r="55" spans="1:27" x14ac:dyDescent="0.2">
      <c r="A55" s="164">
        <v>1</v>
      </c>
      <c r="B55" s="151" t="s">
        <v>121</v>
      </c>
      <c r="C55" s="101"/>
      <c r="D55" s="185"/>
      <c r="E55" s="201"/>
      <c r="G55" s="209"/>
      <c r="H55" s="186">
        <f t="shared" ref="H55:I76" si="8">IFERROR(G55/G$55,0)</f>
        <v>0</v>
      </c>
      <c r="I55" s="186">
        <f t="shared" si="8"/>
        <v>0</v>
      </c>
      <c r="J55" s="187">
        <f t="shared" ref="J55:J76" si="9">IFERROR(G55/G$65,0%)</f>
        <v>0</v>
      </c>
      <c r="L55" s="296" t="s">
        <v>184</v>
      </c>
      <c r="P55" s="297" t="s">
        <v>181</v>
      </c>
      <c r="R55" s="74"/>
      <c r="T55" s="74"/>
    </row>
    <row r="56" spans="1:27" x14ac:dyDescent="0.2">
      <c r="A56" s="164">
        <v>2</v>
      </c>
      <c r="B56" s="188" t="s">
        <v>124</v>
      </c>
      <c r="C56" s="89"/>
      <c r="D56" s="172"/>
      <c r="E56" s="202"/>
      <c r="G56" s="210"/>
      <c r="H56" s="168">
        <f t="shared" si="8"/>
        <v>0</v>
      </c>
      <c r="I56" s="168">
        <f t="shared" si="8"/>
        <v>0</v>
      </c>
      <c r="J56" s="189">
        <f t="shared" si="9"/>
        <v>0</v>
      </c>
      <c r="L56" s="296" t="s">
        <v>184</v>
      </c>
      <c r="P56" s="297" t="s">
        <v>182</v>
      </c>
      <c r="R56" s="74"/>
      <c r="T56" s="74"/>
    </row>
    <row r="57" spans="1:27" x14ac:dyDescent="0.2">
      <c r="A57" s="164">
        <v>3</v>
      </c>
      <c r="B57" s="106" t="s">
        <v>126</v>
      </c>
      <c r="C57" s="100"/>
      <c r="D57" s="190"/>
      <c r="E57" s="203" t="s">
        <v>132</v>
      </c>
      <c r="G57" s="211">
        <f>+G55-G56</f>
        <v>0</v>
      </c>
      <c r="H57" s="191">
        <f t="shared" si="8"/>
        <v>0</v>
      </c>
      <c r="I57" s="191">
        <f t="shared" si="8"/>
        <v>0</v>
      </c>
      <c r="J57" s="192">
        <f t="shared" si="9"/>
        <v>0</v>
      </c>
      <c r="L57" s="296" t="s">
        <v>184</v>
      </c>
      <c r="P57" s="297"/>
    </row>
    <row r="58" spans="1:27" x14ac:dyDescent="0.2">
      <c r="A58" s="164">
        <v>4</v>
      </c>
      <c r="B58" s="188" t="s">
        <v>123</v>
      </c>
      <c r="C58" s="89"/>
      <c r="D58" s="172"/>
      <c r="E58" s="202"/>
      <c r="G58" s="210"/>
      <c r="H58" s="168">
        <f t="shared" si="8"/>
        <v>0</v>
      </c>
      <c r="I58" s="168">
        <f t="shared" si="8"/>
        <v>0</v>
      </c>
      <c r="J58" s="189">
        <f t="shared" si="9"/>
        <v>0</v>
      </c>
      <c r="L58" s="296" t="s">
        <v>184</v>
      </c>
      <c r="P58" s="297" t="s">
        <v>185</v>
      </c>
    </row>
    <row r="59" spans="1:27" x14ac:dyDescent="0.2">
      <c r="A59" s="164">
        <v>5</v>
      </c>
      <c r="B59" s="106" t="s">
        <v>127</v>
      </c>
      <c r="C59" s="100"/>
      <c r="D59" s="190"/>
      <c r="E59" s="203" t="s">
        <v>133</v>
      </c>
      <c r="G59" s="211">
        <f>+G57-G58</f>
        <v>0</v>
      </c>
      <c r="H59" s="191">
        <f t="shared" si="8"/>
        <v>0</v>
      </c>
      <c r="I59" s="191">
        <f t="shared" si="8"/>
        <v>0</v>
      </c>
      <c r="J59" s="192">
        <f t="shared" si="9"/>
        <v>0</v>
      </c>
      <c r="L59" s="296" t="s">
        <v>184</v>
      </c>
      <c r="P59" s="297"/>
    </row>
    <row r="60" spans="1:27" x14ac:dyDescent="0.2">
      <c r="A60" s="164">
        <v>6</v>
      </c>
      <c r="B60" s="149" t="s">
        <v>128</v>
      </c>
      <c r="C60" s="92"/>
      <c r="D60" s="193"/>
      <c r="E60" s="204"/>
      <c r="G60" s="212"/>
      <c r="H60" s="169">
        <f t="shared" si="8"/>
        <v>0</v>
      </c>
      <c r="I60" s="169">
        <f t="shared" si="8"/>
        <v>0</v>
      </c>
      <c r="J60" s="194">
        <f t="shared" si="9"/>
        <v>0</v>
      </c>
      <c r="L60" s="296" t="s">
        <v>184</v>
      </c>
      <c r="P60" s="297" t="s">
        <v>186</v>
      </c>
    </row>
    <row r="61" spans="1:27" x14ac:dyDescent="0.2">
      <c r="A61" s="164">
        <v>7</v>
      </c>
      <c r="B61" s="149" t="s">
        <v>134</v>
      </c>
      <c r="C61" s="92"/>
      <c r="D61" s="193"/>
      <c r="E61" s="204"/>
      <c r="G61" s="212"/>
      <c r="H61" s="169">
        <f t="shared" si="8"/>
        <v>0</v>
      </c>
      <c r="I61" s="169">
        <f t="shared" si="8"/>
        <v>0</v>
      </c>
      <c r="J61" s="194">
        <f t="shared" si="9"/>
        <v>0</v>
      </c>
      <c r="L61" s="296" t="s">
        <v>184</v>
      </c>
      <c r="P61" s="297" t="s">
        <v>189</v>
      </c>
    </row>
    <row r="62" spans="1:27" x14ac:dyDescent="0.2">
      <c r="A62" s="164">
        <v>8</v>
      </c>
      <c r="B62" s="188" t="s">
        <v>135</v>
      </c>
      <c r="C62" s="89"/>
      <c r="D62" s="173"/>
      <c r="E62" s="205"/>
      <c r="G62" s="210"/>
      <c r="H62" s="168">
        <f t="shared" si="8"/>
        <v>0</v>
      </c>
      <c r="I62" s="168">
        <f t="shared" si="8"/>
        <v>0</v>
      </c>
      <c r="J62" s="189">
        <f t="shared" si="9"/>
        <v>0</v>
      </c>
      <c r="L62" s="296" t="s">
        <v>184</v>
      </c>
      <c r="P62" s="297" t="s">
        <v>187</v>
      </c>
    </row>
    <row r="63" spans="1:27" x14ac:dyDescent="0.2">
      <c r="A63" s="164">
        <v>9</v>
      </c>
      <c r="B63" s="106" t="s">
        <v>136</v>
      </c>
      <c r="C63" s="100"/>
      <c r="D63" s="190"/>
      <c r="E63" s="203" t="s">
        <v>137</v>
      </c>
      <c r="G63" s="211">
        <f>+G59-G60-G61+G62</f>
        <v>0</v>
      </c>
      <c r="H63" s="191">
        <f t="shared" si="8"/>
        <v>0</v>
      </c>
      <c r="I63" s="191">
        <f t="shared" si="8"/>
        <v>0</v>
      </c>
      <c r="J63" s="192">
        <f t="shared" si="9"/>
        <v>0</v>
      </c>
      <c r="L63" s="296" t="s">
        <v>184</v>
      </c>
      <c r="P63" s="297"/>
    </row>
    <row r="64" spans="1:27" x14ac:dyDescent="0.2">
      <c r="A64" s="164">
        <v>10</v>
      </c>
      <c r="B64" s="149" t="s">
        <v>122</v>
      </c>
      <c r="C64" s="92"/>
      <c r="D64" s="193"/>
      <c r="E64" s="204"/>
      <c r="G64" s="212"/>
      <c r="H64" s="169">
        <f t="shared" si="8"/>
        <v>0</v>
      </c>
      <c r="I64" s="169">
        <f t="shared" si="8"/>
        <v>0</v>
      </c>
      <c r="J64" s="194">
        <f t="shared" si="9"/>
        <v>0</v>
      </c>
      <c r="L64" s="296" t="s">
        <v>184</v>
      </c>
      <c r="P64" s="297" t="s">
        <v>190</v>
      </c>
    </row>
    <row r="65" spans="1:27" x14ac:dyDescent="0.2">
      <c r="A65" s="164">
        <v>11</v>
      </c>
      <c r="B65" s="106" t="s">
        <v>125</v>
      </c>
      <c r="C65" s="100"/>
      <c r="D65" s="190"/>
      <c r="E65" s="203" t="s">
        <v>145</v>
      </c>
      <c r="G65" s="211">
        <f>+G63-G64+G60</f>
        <v>0</v>
      </c>
      <c r="H65" s="191">
        <f t="shared" si="8"/>
        <v>0</v>
      </c>
      <c r="I65" s="191">
        <f t="shared" si="8"/>
        <v>0</v>
      </c>
      <c r="J65" s="192">
        <f t="shared" si="9"/>
        <v>0</v>
      </c>
      <c r="L65" s="296" t="s">
        <v>184</v>
      </c>
    </row>
    <row r="66" spans="1:27" x14ac:dyDescent="0.2">
      <c r="A66" s="164">
        <v>12</v>
      </c>
      <c r="B66" s="188" t="s">
        <v>138</v>
      </c>
      <c r="C66" s="89"/>
      <c r="D66" s="173"/>
      <c r="E66" s="205"/>
      <c r="G66" s="210"/>
      <c r="H66" s="168">
        <f t="shared" si="8"/>
        <v>0</v>
      </c>
      <c r="I66" s="168">
        <f t="shared" si="8"/>
        <v>0</v>
      </c>
      <c r="J66" s="189">
        <f t="shared" si="9"/>
        <v>0</v>
      </c>
      <c r="L66" s="296" t="s">
        <v>184</v>
      </c>
      <c r="P66" s="297" t="s">
        <v>188</v>
      </c>
    </row>
    <row r="67" spans="1:27" x14ac:dyDescent="0.2">
      <c r="A67" s="164">
        <v>13</v>
      </c>
      <c r="B67" s="106" t="s">
        <v>139</v>
      </c>
      <c r="C67" s="100"/>
      <c r="D67" s="190"/>
      <c r="E67" s="203" t="s">
        <v>146</v>
      </c>
      <c r="G67" s="211">
        <f>+G65-G66-G60</f>
        <v>0</v>
      </c>
      <c r="H67" s="191">
        <f t="shared" si="8"/>
        <v>0</v>
      </c>
      <c r="I67" s="191">
        <f t="shared" si="8"/>
        <v>0</v>
      </c>
      <c r="J67" s="192">
        <f t="shared" si="9"/>
        <v>0</v>
      </c>
      <c r="L67" s="296" t="s">
        <v>184</v>
      </c>
    </row>
    <row r="68" spans="1:27" x14ac:dyDescent="0.2">
      <c r="A68" s="164">
        <v>14</v>
      </c>
      <c r="B68" s="188" t="s">
        <v>141</v>
      </c>
      <c r="C68" s="89"/>
      <c r="D68" s="173"/>
      <c r="E68" s="205"/>
      <c r="G68" s="210"/>
      <c r="H68" s="168">
        <f t="shared" si="8"/>
        <v>0</v>
      </c>
      <c r="I68" s="168">
        <f t="shared" si="8"/>
        <v>0</v>
      </c>
      <c r="J68" s="189">
        <f t="shared" si="9"/>
        <v>0</v>
      </c>
      <c r="L68" s="296" t="s">
        <v>184</v>
      </c>
      <c r="P68" s="297" t="s">
        <v>187</v>
      </c>
    </row>
    <row r="69" spans="1:27" x14ac:dyDescent="0.2">
      <c r="A69" s="164">
        <v>15</v>
      </c>
      <c r="B69" s="106" t="s">
        <v>142</v>
      </c>
      <c r="C69" s="100"/>
      <c r="D69" s="190"/>
      <c r="E69" s="203" t="s">
        <v>147</v>
      </c>
      <c r="G69" s="211">
        <f>+G67+G68</f>
        <v>0</v>
      </c>
      <c r="H69" s="191">
        <f t="shared" si="8"/>
        <v>0</v>
      </c>
      <c r="I69" s="191">
        <f t="shared" si="8"/>
        <v>0</v>
      </c>
      <c r="J69" s="192">
        <f t="shared" si="9"/>
        <v>0</v>
      </c>
      <c r="L69" s="296" t="s">
        <v>183</v>
      </c>
      <c r="M69" s="99"/>
    </row>
    <row r="70" spans="1:27" x14ac:dyDescent="0.2">
      <c r="A70" s="164">
        <v>16</v>
      </c>
      <c r="B70" s="149" t="s">
        <v>66</v>
      </c>
      <c r="C70" s="92"/>
      <c r="D70" s="195"/>
      <c r="E70" s="206"/>
      <c r="G70" s="272"/>
      <c r="H70" s="169">
        <f t="shared" si="8"/>
        <v>0</v>
      </c>
      <c r="I70" s="169">
        <f t="shared" si="8"/>
        <v>0</v>
      </c>
      <c r="J70" s="194">
        <f t="shared" si="9"/>
        <v>0</v>
      </c>
      <c r="L70" s="296" t="s">
        <v>183</v>
      </c>
      <c r="P70" s="297" t="s">
        <v>191</v>
      </c>
    </row>
    <row r="71" spans="1:27" x14ac:dyDescent="0.2">
      <c r="A71" s="164">
        <v>17</v>
      </c>
      <c r="B71" s="149" t="s">
        <v>143</v>
      </c>
      <c r="C71" s="92"/>
      <c r="D71" s="195"/>
      <c r="E71" s="206"/>
      <c r="G71" s="149"/>
      <c r="H71" s="169">
        <f t="shared" si="8"/>
        <v>0</v>
      </c>
      <c r="I71" s="169">
        <f t="shared" si="8"/>
        <v>0</v>
      </c>
      <c r="J71" s="194">
        <f t="shared" si="9"/>
        <v>0</v>
      </c>
      <c r="L71" s="296" t="s">
        <v>183</v>
      </c>
      <c r="P71" s="297" t="s">
        <v>192</v>
      </c>
    </row>
    <row r="72" spans="1:27" x14ac:dyDescent="0.2">
      <c r="A72" s="164">
        <v>18</v>
      </c>
      <c r="B72" s="106" t="s">
        <v>144</v>
      </c>
      <c r="C72" s="100"/>
      <c r="D72" s="190"/>
      <c r="E72" s="203" t="s">
        <v>178</v>
      </c>
      <c r="G72" s="211">
        <f>+G69-G70-G71</f>
        <v>0</v>
      </c>
      <c r="H72" s="191">
        <f t="shared" si="8"/>
        <v>0</v>
      </c>
      <c r="I72" s="191">
        <f t="shared" si="8"/>
        <v>0</v>
      </c>
      <c r="J72" s="192">
        <f t="shared" si="9"/>
        <v>0</v>
      </c>
      <c r="L72" s="296" t="s">
        <v>183</v>
      </c>
    </row>
    <row r="73" spans="1:27" x14ac:dyDescent="0.2">
      <c r="A73" s="164">
        <v>19</v>
      </c>
      <c r="B73" s="188" t="s">
        <v>67</v>
      </c>
      <c r="C73" s="89"/>
      <c r="D73" s="174"/>
      <c r="E73" s="207"/>
      <c r="G73" s="188"/>
      <c r="H73" s="168">
        <f t="shared" si="8"/>
        <v>0</v>
      </c>
      <c r="I73" s="168">
        <f t="shared" si="8"/>
        <v>0</v>
      </c>
      <c r="J73" s="189">
        <f t="shared" si="9"/>
        <v>0</v>
      </c>
      <c r="L73" s="296" t="s">
        <v>183</v>
      </c>
      <c r="P73" s="297" t="s">
        <v>193</v>
      </c>
    </row>
    <row r="74" spans="1:27" x14ac:dyDescent="0.2">
      <c r="A74" s="164">
        <v>20</v>
      </c>
      <c r="B74" s="265" t="s">
        <v>151</v>
      </c>
      <c r="C74" s="266"/>
      <c r="D74" s="267"/>
      <c r="E74" s="268" t="s">
        <v>179</v>
      </c>
      <c r="G74" s="269">
        <f>+G72-G73</f>
        <v>0</v>
      </c>
      <c r="H74" s="270">
        <f t="shared" si="8"/>
        <v>0</v>
      </c>
      <c r="I74" s="270">
        <f t="shared" si="8"/>
        <v>0</v>
      </c>
      <c r="J74" s="271">
        <f t="shared" si="9"/>
        <v>0</v>
      </c>
      <c r="L74" s="296" t="s">
        <v>183</v>
      </c>
    </row>
    <row r="75" spans="1:27" x14ac:dyDescent="0.2">
      <c r="A75" s="164">
        <v>21</v>
      </c>
      <c r="B75" s="188" t="s">
        <v>68</v>
      </c>
      <c r="C75" s="89"/>
      <c r="D75" s="174"/>
      <c r="E75" s="207"/>
      <c r="G75" s="188"/>
      <c r="H75" s="168">
        <f t="shared" si="8"/>
        <v>0</v>
      </c>
      <c r="I75" s="168">
        <f t="shared" si="8"/>
        <v>0</v>
      </c>
      <c r="J75" s="189">
        <f t="shared" si="9"/>
        <v>0</v>
      </c>
      <c r="L75" s="296" t="s">
        <v>183</v>
      </c>
      <c r="P75" s="297" t="s">
        <v>194</v>
      </c>
    </row>
    <row r="76" spans="1:27" x14ac:dyDescent="0.2">
      <c r="A76" s="164">
        <v>22</v>
      </c>
      <c r="B76" s="196" t="s">
        <v>82</v>
      </c>
      <c r="C76" s="197"/>
      <c r="D76" s="198"/>
      <c r="E76" s="208" t="s">
        <v>180</v>
      </c>
      <c r="G76" s="213">
        <f>+G74-G75</f>
        <v>0</v>
      </c>
      <c r="H76" s="199">
        <f t="shared" si="8"/>
        <v>0</v>
      </c>
      <c r="I76" s="199">
        <f t="shared" si="8"/>
        <v>0</v>
      </c>
      <c r="J76" s="200">
        <f t="shared" si="9"/>
        <v>0</v>
      </c>
      <c r="L76" s="296" t="s">
        <v>183</v>
      </c>
    </row>
    <row r="77" spans="1:27" x14ac:dyDescent="0.2">
      <c r="B77" s="74"/>
      <c r="D77" s="170"/>
      <c r="E77" s="74"/>
    </row>
    <row r="78" spans="1:27" x14ac:dyDescent="0.2">
      <c r="B78" s="98" t="s">
        <v>152</v>
      </c>
      <c r="D78" s="170"/>
      <c r="E78" s="74"/>
    </row>
    <row r="79" spans="1:27" x14ac:dyDescent="0.2"/>
    <row r="80" spans="1:27" s="278" customFormat="1" x14ac:dyDescent="0.2">
      <c r="B80" s="281"/>
      <c r="E80" s="282"/>
      <c r="N80" s="283"/>
      <c r="O80" s="283"/>
      <c r="U80" s="284"/>
      <c r="V80" s="281"/>
      <c r="W80" s="281"/>
      <c r="X80" s="281"/>
      <c r="Y80" s="285"/>
      <c r="AA80" s="286"/>
    </row>
    <row r="81" spans="2:27" s="278" customFormat="1" x14ac:dyDescent="0.2">
      <c r="B81" s="281"/>
      <c r="E81" s="282"/>
      <c r="N81" s="283"/>
      <c r="O81" s="283"/>
      <c r="U81" s="284"/>
      <c r="V81" s="281"/>
      <c r="W81" s="281"/>
      <c r="X81" s="281"/>
      <c r="Y81" s="285"/>
      <c r="AA81" s="286"/>
    </row>
    <row r="82" spans="2:27" x14ac:dyDescent="0.2"/>
  </sheetData>
  <mergeCells count="31">
    <mergeCell ref="B9:B10"/>
    <mergeCell ref="X15:Y15"/>
    <mergeCell ref="Z15:AA15"/>
    <mergeCell ref="B16:B17"/>
    <mergeCell ref="S16:T16"/>
    <mergeCell ref="X16:Y16"/>
    <mergeCell ref="Z16:AA16"/>
    <mergeCell ref="S17:T17"/>
    <mergeCell ref="X17:Y17"/>
    <mergeCell ref="Z17:AA17"/>
    <mergeCell ref="B18:B19"/>
    <mergeCell ref="X18:Y18"/>
    <mergeCell ref="Z18:AA18"/>
    <mergeCell ref="Q19:Q21"/>
    <mergeCell ref="X19:Y19"/>
    <mergeCell ref="Z19:AA19"/>
    <mergeCell ref="B20:B22"/>
    <mergeCell ref="X20:Y20"/>
    <mergeCell ref="Z20:AA20"/>
    <mergeCell ref="X21:Y21"/>
    <mergeCell ref="Z21:AA21"/>
    <mergeCell ref="Q22:Q24"/>
    <mergeCell ref="B23:B27"/>
    <mergeCell ref="Q26:Q28"/>
    <mergeCell ref="B40:B41"/>
    <mergeCell ref="B43:B44"/>
    <mergeCell ref="B29:B30"/>
    <mergeCell ref="Q29:Q31"/>
    <mergeCell ref="B31:B34"/>
    <mergeCell ref="B36:B37"/>
    <mergeCell ref="B38:B39"/>
  </mergeCells>
  <conditionalFormatting sqref="E16:E27 B28 E29:E34 E36:E41 E43:E44">
    <cfRule type="cellIs" dxfId="15" priority="4" operator="equal">
      <formula>"U$S"</formula>
    </cfRule>
  </conditionalFormatting>
  <conditionalFormatting sqref="B35">
    <cfRule type="cellIs" dxfId="14" priority="3" operator="equal">
      <formula>"U$S"</formula>
    </cfRule>
  </conditionalFormatting>
  <conditionalFormatting sqref="B42">
    <cfRule type="cellIs" dxfId="13" priority="2" operator="equal">
      <formula>"U$S"</formula>
    </cfRule>
  </conditionalFormatting>
  <conditionalFormatting sqref="B45">
    <cfRule type="cellIs" dxfId="12" priority="1" operator="equal">
      <formula>"U$S"</formula>
    </cfRule>
  </conditionalFormatting>
  <dataValidations count="1">
    <dataValidation type="list" allowBlank="1" showInputMessage="1" showErrorMessage="1" sqref="E16:E46">
      <formula1>"$,U$S"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showGridLines="0" topLeftCell="A10" zoomScale="90" zoomScaleNormal="90" workbookViewId="0">
      <selection activeCell="J47" sqref="J47"/>
    </sheetView>
  </sheetViews>
  <sheetFormatPr baseColWidth="10" defaultColWidth="0" defaultRowHeight="12.75" zeroHeight="1" x14ac:dyDescent="0.2"/>
  <cols>
    <col min="1" max="1" width="3" style="74" bestFit="1" customWidth="1"/>
    <col min="2" max="2" width="17" style="95" customWidth="1"/>
    <col min="3" max="3" width="15.140625" style="74" customWidth="1"/>
    <col min="4" max="4" width="14.140625" style="74" customWidth="1"/>
    <col min="5" max="5" width="3.28515625" style="96" customWidth="1"/>
    <col min="6" max="6" width="0.85546875" style="74" customWidth="1"/>
    <col min="7" max="8" width="11.42578125" style="74" customWidth="1"/>
    <col min="9" max="9" width="0.85546875" style="74" customWidth="1"/>
    <col min="10" max="10" width="11.42578125" style="74" customWidth="1"/>
    <col min="11" max="11" width="0.85546875" style="74" customWidth="1"/>
    <col min="12" max="12" width="11.42578125" style="74" customWidth="1"/>
    <col min="13" max="13" width="11.5703125" style="74" customWidth="1"/>
    <col min="14" max="14" width="3.42578125" style="48" customWidth="1"/>
    <col min="15" max="15" width="14.42578125" style="48" hidden="1" customWidth="1"/>
    <col min="16" max="16" width="11.85546875" style="74" hidden="1" customWidth="1"/>
    <col min="17" max="17" width="15.5703125" style="74" customWidth="1"/>
    <col min="18" max="18" width="13.7109375" style="90" customWidth="1"/>
    <col min="19" max="19" width="8.28515625" style="74" customWidth="1"/>
    <col min="20" max="20" width="4.28515625" style="91" customWidth="1"/>
    <col min="21" max="21" width="4" style="74" customWidth="1"/>
    <col min="22" max="22" width="24.5703125" style="95" customWidth="1"/>
    <col min="23" max="23" width="0.85546875" style="95" customWidth="1"/>
    <col min="24" max="24" width="12.140625" style="95" bestFit="1" customWidth="1"/>
    <col min="25" max="25" width="7.28515625" style="167" bestFit="1" customWidth="1"/>
    <col min="26" max="26" width="9.7109375" style="74" bestFit="1" customWidth="1"/>
    <col min="27" max="27" width="8.140625" style="166" bestFit="1" customWidth="1"/>
    <col min="28" max="28" width="0.85546875" style="74" customWidth="1"/>
    <col min="29" max="29" width="11.28515625" style="74" bestFit="1" customWidth="1"/>
    <col min="30" max="30" width="3.85546875" style="74" customWidth="1"/>
    <col min="31" max="16384" width="0" style="74" hidden="1"/>
  </cols>
  <sheetData>
    <row r="1" spans="1:30" ht="6.75" customHeight="1" x14ac:dyDescent="0.2">
      <c r="F1" s="48"/>
      <c r="G1" s="77"/>
      <c r="I1" s="48"/>
      <c r="J1" s="75"/>
      <c r="K1" s="48"/>
      <c r="L1" s="48"/>
      <c r="M1" s="48"/>
      <c r="N1" s="75"/>
      <c r="P1" s="48"/>
      <c r="Q1" s="48"/>
      <c r="R1" s="77"/>
      <c r="S1" s="48"/>
      <c r="T1" s="48"/>
      <c r="U1" s="48"/>
      <c r="V1" s="74"/>
      <c r="W1" s="74"/>
      <c r="X1" s="74"/>
    </row>
    <row r="2" spans="1:30" s="79" customFormat="1" ht="17.25" customHeight="1" x14ac:dyDescent="0.2">
      <c r="B2" s="135"/>
      <c r="C2" s="83" t="s">
        <v>112</v>
      </c>
      <c r="D2" s="83"/>
      <c r="E2" s="97"/>
      <c r="G2" s="84"/>
      <c r="H2" s="83" t="s">
        <v>113</v>
      </c>
      <c r="J2" s="80"/>
      <c r="L2" s="85"/>
      <c r="M2" s="85"/>
      <c r="N2" s="81"/>
      <c r="O2" s="85"/>
      <c r="P2" s="85"/>
      <c r="Q2" s="85"/>
      <c r="R2" s="86"/>
      <c r="S2" s="85"/>
      <c r="T2" s="85"/>
      <c r="U2" s="85"/>
      <c r="Y2" s="230"/>
      <c r="AA2" s="232"/>
    </row>
    <row r="3" spans="1:30" ht="17.25" customHeight="1" x14ac:dyDescent="0.2">
      <c r="C3" s="87" t="s">
        <v>94</v>
      </c>
      <c r="D3" s="87"/>
      <c r="G3" s="88"/>
      <c r="J3" s="75"/>
      <c r="L3" s="48"/>
      <c r="M3" s="48"/>
      <c r="N3" s="75"/>
      <c r="P3" s="48"/>
      <c r="Q3" s="48"/>
      <c r="R3" s="77"/>
      <c r="S3" s="48"/>
      <c r="T3" s="48"/>
      <c r="U3" s="48"/>
      <c r="V3" s="74"/>
      <c r="W3" s="74"/>
      <c r="X3" s="74"/>
    </row>
    <row r="4" spans="1:30" ht="12.75" customHeight="1" x14ac:dyDescent="0.2">
      <c r="F4" s="48"/>
      <c r="G4" s="77"/>
      <c r="H4" s="339" t="s">
        <v>120</v>
      </c>
      <c r="I4" s="339"/>
      <c r="J4" s="339"/>
      <c r="M4" s="48"/>
      <c r="N4" s="75"/>
      <c r="P4" s="48"/>
      <c r="Q4" s="48"/>
      <c r="R4" s="77"/>
      <c r="S4" s="48"/>
      <c r="T4" s="48"/>
      <c r="U4" s="48"/>
      <c r="V4" s="74"/>
      <c r="W4" s="74"/>
      <c r="X4" s="74"/>
    </row>
    <row r="5" spans="1:30" x14ac:dyDescent="0.2">
      <c r="B5" s="95" t="s">
        <v>95</v>
      </c>
      <c r="C5" s="110" t="str">
        <f>+Inicio!D5</f>
        <v>Modelo Prueba</v>
      </c>
      <c r="D5" s="110"/>
      <c r="E5" s="74"/>
      <c r="F5" s="75"/>
      <c r="H5" s="162" t="s">
        <v>29</v>
      </c>
      <c r="I5" s="157"/>
      <c r="J5" s="159">
        <v>44.72</v>
      </c>
      <c r="P5" s="48"/>
      <c r="Q5" s="48"/>
      <c r="R5" s="77"/>
      <c r="S5" s="48"/>
      <c r="T5" s="48"/>
      <c r="U5" s="48"/>
      <c r="V5" s="74"/>
      <c r="W5" s="74"/>
      <c r="X5" s="74"/>
    </row>
    <row r="6" spans="1:30" x14ac:dyDescent="0.2">
      <c r="B6" s="95" t="s">
        <v>96</v>
      </c>
      <c r="C6" s="111" t="str">
        <f>+Inicio!D6</f>
        <v>111-000-111</v>
      </c>
      <c r="D6" s="111"/>
      <c r="E6" s="74"/>
      <c r="F6" s="75"/>
      <c r="H6" s="163" t="s">
        <v>41</v>
      </c>
      <c r="I6" s="158"/>
      <c r="J6" s="160">
        <v>69</v>
      </c>
      <c r="P6" s="48"/>
      <c r="Q6" s="48"/>
      <c r="R6" s="77"/>
      <c r="S6" s="48"/>
      <c r="T6" s="48"/>
      <c r="U6" s="48"/>
      <c r="V6" s="74"/>
      <c r="W6" s="74"/>
      <c r="X6" s="74"/>
    </row>
    <row r="7" spans="1:30" x14ac:dyDescent="0.2">
      <c r="B7" s="95" t="s">
        <v>97</v>
      </c>
      <c r="C7" s="111" t="str">
        <f>+Inicio!D7</f>
        <v>Prueba</v>
      </c>
      <c r="D7" s="111"/>
      <c r="E7" s="74"/>
      <c r="F7" s="75"/>
      <c r="H7" s="163" t="s">
        <v>2</v>
      </c>
      <c r="I7" s="158"/>
      <c r="J7" s="161">
        <f>+J6/J5-1</f>
        <v>0.5429338103756709</v>
      </c>
      <c r="K7" s="75"/>
      <c r="L7" s="75"/>
      <c r="P7" s="48"/>
      <c r="Q7" s="48"/>
      <c r="R7" s="77"/>
      <c r="S7" s="48"/>
      <c r="T7" s="48"/>
      <c r="U7" s="48"/>
      <c r="V7" s="74"/>
      <c r="W7" s="74"/>
      <c r="X7" s="74"/>
    </row>
    <row r="8" spans="1:30" x14ac:dyDescent="0.2">
      <c r="B8" s="95" t="s">
        <v>98</v>
      </c>
      <c r="C8" s="111" t="str">
        <f>+Inicio!D8</f>
        <v>Prueba</v>
      </c>
      <c r="D8" s="111"/>
      <c r="E8" s="74"/>
      <c r="F8" s="75"/>
      <c r="K8" s="75"/>
      <c r="L8" s="75"/>
      <c r="P8" s="48"/>
      <c r="Q8" s="48"/>
      <c r="R8" s="77"/>
      <c r="S8" s="48"/>
      <c r="T8" s="48"/>
      <c r="U8" s="48"/>
      <c r="V8" s="74"/>
      <c r="W8" s="74"/>
      <c r="X8" s="74"/>
    </row>
    <row r="9" spans="1:30" x14ac:dyDescent="0.2">
      <c r="B9" s="327" t="s">
        <v>110</v>
      </c>
      <c r="C9" s="294">
        <f>+Inicio!D9</f>
        <v>44197</v>
      </c>
      <c r="D9" s="112"/>
      <c r="E9" s="74"/>
      <c r="F9" s="48"/>
      <c r="I9" s="48"/>
      <c r="J9" s="75"/>
      <c r="K9" s="48"/>
      <c r="L9" s="48"/>
      <c r="M9" s="48"/>
      <c r="N9" s="75"/>
      <c r="P9" s="48"/>
      <c r="Q9" s="48"/>
      <c r="R9" s="77"/>
      <c r="S9" s="48"/>
      <c r="T9" s="48"/>
      <c r="U9" s="48"/>
      <c r="V9" s="74"/>
      <c r="W9" s="74"/>
      <c r="X9" s="74"/>
    </row>
    <row r="10" spans="1:30" ht="12.75" customHeight="1" x14ac:dyDescent="0.2">
      <c r="B10" s="327"/>
      <c r="C10" s="294">
        <f>+Inicio!D10</f>
        <v>44561</v>
      </c>
      <c r="D10" s="112"/>
      <c r="F10" s="48"/>
      <c r="G10" s="77"/>
      <c r="I10" s="48"/>
      <c r="J10" s="75"/>
      <c r="K10" s="48"/>
      <c r="L10" s="48"/>
      <c r="M10" s="48"/>
      <c r="N10" s="75"/>
      <c r="P10" s="48"/>
      <c r="Q10" s="48"/>
      <c r="R10" s="77"/>
      <c r="S10" s="48"/>
      <c r="T10" s="48"/>
      <c r="U10" s="48"/>
      <c r="V10" s="74"/>
      <c r="W10" s="74"/>
      <c r="X10" s="74"/>
    </row>
    <row r="11" spans="1:30" x14ac:dyDescent="0.2"/>
    <row r="12" spans="1:30"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231"/>
      <c r="Z12" s="84"/>
      <c r="AA12" s="233"/>
      <c r="AB12" s="84"/>
      <c r="AC12" s="84"/>
      <c r="AD12" s="84"/>
    </row>
    <row r="13" spans="1:30" ht="18" customHeight="1" x14ac:dyDescent="0.2">
      <c r="B13" s="95" t="s">
        <v>99</v>
      </c>
      <c r="V13" s="95" t="s">
        <v>153</v>
      </c>
    </row>
    <row r="14" spans="1:30" ht="6" customHeight="1" x14ac:dyDescent="0.2"/>
    <row r="15" spans="1:30" s="175" customFormat="1" ht="15" customHeight="1" x14ac:dyDescent="0.2">
      <c r="B15" s="176" t="s">
        <v>111</v>
      </c>
      <c r="C15" s="177"/>
      <c r="D15" s="177"/>
      <c r="E15" s="178"/>
      <c r="F15" s="179"/>
      <c r="G15" s="180" t="s">
        <v>29</v>
      </c>
      <c r="H15" s="179" t="s">
        <v>41</v>
      </c>
      <c r="I15" s="179"/>
      <c r="J15" s="179" t="s">
        <v>2</v>
      </c>
      <c r="K15" s="179"/>
      <c r="L15" s="179" t="s">
        <v>42</v>
      </c>
      <c r="M15" s="179" t="s">
        <v>43</v>
      </c>
      <c r="N15" s="181"/>
      <c r="O15" s="181"/>
      <c r="U15" s="182"/>
      <c r="V15" s="74"/>
      <c r="X15" s="328" t="s">
        <v>29</v>
      </c>
      <c r="Y15" s="328"/>
      <c r="Z15" s="329" t="s">
        <v>41</v>
      </c>
      <c r="AA15" s="329"/>
      <c r="AC15" s="179" t="s">
        <v>2</v>
      </c>
    </row>
    <row r="16" spans="1:30" x14ac:dyDescent="0.2">
      <c r="B16" s="330" t="s">
        <v>83</v>
      </c>
      <c r="C16" s="101" t="s">
        <v>85</v>
      </c>
      <c r="D16" s="101"/>
      <c r="E16" s="126" t="s">
        <v>33</v>
      </c>
      <c r="F16" s="92"/>
      <c r="G16" s="107">
        <f>+'$'!G16/'U$S'!$J$5</f>
        <v>2236.1359570661898</v>
      </c>
      <c r="H16" s="103">
        <f>+'$'!H16/'U$S'!$J$6</f>
        <v>2173.913043478261</v>
      </c>
      <c r="I16" s="92"/>
      <c r="J16" s="121">
        <f t="shared" ref="J16:J45" si="0">H16-G16</f>
        <v>-62.222913587928815</v>
      </c>
      <c r="K16" s="92"/>
      <c r="L16" s="107">
        <f t="shared" ref="L16:L34" si="1">IF(J16&lt;0,ABS(J16),0)</f>
        <v>62.222913587928815</v>
      </c>
      <c r="M16" s="103">
        <f t="shared" ref="M16:M34" si="2">IF(J16&gt;0,ABS(J16),0)</f>
        <v>0</v>
      </c>
      <c r="O16" s="49" t="s">
        <v>39</v>
      </c>
      <c r="Q16" s="275" t="s">
        <v>155</v>
      </c>
      <c r="R16" s="274"/>
      <c r="S16" s="331">
        <f>+G75/G46</f>
        <v>0</v>
      </c>
      <c r="T16" s="332"/>
      <c r="U16" s="94"/>
      <c r="V16" s="214" t="s">
        <v>4</v>
      </c>
      <c r="X16" s="333">
        <f>G28/G42</f>
        <v>10</v>
      </c>
      <c r="Y16" s="334"/>
      <c r="Z16" s="334">
        <f>H28/H42</f>
        <v>10</v>
      </c>
      <c r="AA16" s="335"/>
      <c r="AC16" s="220">
        <f>Z16-X16</f>
        <v>0</v>
      </c>
    </row>
    <row r="17" spans="2:29" x14ac:dyDescent="0.2">
      <c r="B17" s="312"/>
      <c r="C17" s="113" t="s">
        <v>86</v>
      </c>
      <c r="D17" s="113"/>
      <c r="E17" s="127" t="s">
        <v>34</v>
      </c>
      <c r="F17" s="92"/>
      <c r="G17" s="118">
        <f>+'$'!G17/'U$S'!$J$5</f>
        <v>0</v>
      </c>
      <c r="H17" s="114">
        <f>+'$'!H17/'U$S'!$J$6</f>
        <v>0</v>
      </c>
      <c r="I17" s="92"/>
      <c r="J17" s="122">
        <f t="shared" si="0"/>
        <v>0</v>
      </c>
      <c r="K17" s="92"/>
      <c r="L17" s="108">
        <f t="shared" si="1"/>
        <v>0</v>
      </c>
      <c r="M17" s="104">
        <f t="shared" si="2"/>
        <v>0</v>
      </c>
      <c r="O17" s="49" t="s">
        <v>39</v>
      </c>
      <c r="Q17" s="275" t="s">
        <v>167</v>
      </c>
      <c r="R17" s="274"/>
      <c r="S17" s="331">
        <f>+J46/G46</f>
        <v>-2.7826086956521719E-2</v>
      </c>
      <c r="T17" s="332"/>
      <c r="U17" s="94"/>
      <c r="V17" s="215" t="s">
        <v>37</v>
      </c>
      <c r="X17" s="336">
        <f>IFERROR(SUMPRODUCT(($E$16:$E$27="$")*(G16:G27))/SUMPRODUCT(($E$36:$E$39="$")*(G36:G39)),"Sin Deuda!")</f>
        <v>10</v>
      </c>
      <c r="Y17" s="337"/>
      <c r="Z17" s="337">
        <f>IFERROR(SUMPRODUCT(($E$16:$E$27="$")*(H16:H27))/SUMPRODUCT(($E$36:$E$39="$")*(H36:H39)),"Sin Deuda!")</f>
        <v>10</v>
      </c>
      <c r="AA17" s="338"/>
      <c r="AC17" s="221">
        <f>IFERROR(Z17-X17,"Sin Deuda")</f>
        <v>0</v>
      </c>
    </row>
    <row r="18" spans="2:29" x14ac:dyDescent="0.2">
      <c r="B18" s="311" t="s">
        <v>30</v>
      </c>
      <c r="C18" s="115" t="s">
        <v>84</v>
      </c>
      <c r="D18" s="115"/>
      <c r="E18" s="128" t="s">
        <v>33</v>
      </c>
      <c r="F18" s="92"/>
      <c r="G18" s="117">
        <f>+'$'!G18/'U$S'!$J$5</f>
        <v>0</v>
      </c>
      <c r="H18" s="116">
        <f>+'$'!H18/'U$S'!$J$6</f>
        <v>0</v>
      </c>
      <c r="I18" s="92"/>
      <c r="J18" s="123">
        <f t="shared" si="0"/>
        <v>0</v>
      </c>
      <c r="K18" s="92"/>
      <c r="L18" s="117">
        <f t="shared" si="1"/>
        <v>0</v>
      </c>
      <c r="M18" s="116">
        <f t="shared" si="2"/>
        <v>0</v>
      </c>
      <c r="O18" s="49" t="s">
        <v>39</v>
      </c>
      <c r="R18" s="74"/>
      <c r="T18" s="74"/>
      <c r="U18" s="94"/>
      <c r="V18" s="216" t="s">
        <v>38</v>
      </c>
      <c r="X18" s="313" t="str">
        <f>IFERROR(SUMPRODUCT(($E$16:$E$27="U$S")*(G16:G27))/SUMPRODUCT(($E$36:$E$39="U$S")*(G36:G39)),"Sin Deuda")</f>
        <v>Sin Deuda</v>
      </c>
      <c r="Y18" s="314"/>
      <c r="Z18" s="314" t="str">
        <f>IFERROR(SUMPRODUCT(($E$16:$E$27="U$S")*(H16:H27))/SUMPRODUCT(($E$36:$E$39="U$S")*(H36:H39)),"Sin Deuda")</f>
        <v>Sin Deuda</v>
      </c>
      <c r="AA18" s="315"/>
      <c r="AC18" s="222" t="str">
        <f>IFERROR(Z18-X18,"Sin Deuda")</f>
        <v>Sin Deuda</v>
      </c>
    </row>
    <row r="19" spans="2:29" ht="12.75" customHeight="1" x14ac:dyDescent="0.2">
      <c r="B19" s="312"/>
      <c r="C19" s="113" t="s">
        <v>87</v>
      </c>
      <c r="D19" s="113"/>
      <c r="E19" s="127" t="s">
        <v>34</v>
      </c>
      <c r="F19" s="92"/>
      <c r="G19" s="118">
        <f>+'$'!G19/'U$S'!$J$5</f>
        <v>0</v>
      </c>
      <c r="H19" s="114">
        <f>+'$'!H19/'U$S'!$J$6</f>
        <v>0</v>
      </c>
      <c r="I19" s="92"/>
      <c r="J19" s="122">
        <f t="shared" si="0"/>
        <v>0</v>
      </c>
      <c r="K19" s="92"/>
      <c r="L19" s="118">
        <f t="shared" si="1"/>
        <v>0</v>
      </c>
      <c r="M19" s="114">
        <f t="shared" si="2"/>
        <v>0</v>
      </c>
      <c r="O19" s="49" t="s">
        <v>39</v>
      </c>
      <c r="Q19" s="306" t="s">
        <v>119</v>
      </c>
      <c r="R19" s="101" t="s">
        <v>33</v>
      </c>
      <c r="S19" s="102">
        <f>SUMPRODUCT(($E$16:$E$44="$")*(L16:L44))</f>
        <v>62.222913587928815</v>
      </c>
      <c r="T19" s="152">
        <f>S19/SUM(S19:S21)</f>
        <v>1</v>
      </c>
      <c r="U19" s="94"/>
      <c r="V19" s="217" t="s">
        <v>6</v>
      </c>
      <c r="X19" s="318">
        <f>SUMPRODUCT(($O$16:$O$27="Disponible")*(G16:G27)/G42)</f>
        <v>10</v>
      </c>
      <c r="Y19" s="319"/>
      <c r="Z19" s="319">
        <f>SUMPRODUCT(($O$16:$O$27="Disponible")*(H16:H27)/H42)</f>
        <v>10</v>
      </c>
      <c r="AA19" s="320"/>
      <c r="AC19" s="223">
        <f>IFERROR(Z19-X19,"Sin Deuda")</f>
        <v>0</v>
      </c>
    </row>
    <row r="20" spans="2:29" ht="12.75" customHeight="1" x14ac:dyDescent="0.2">
      <c r="B20" s="311" t="s">
        <v>168</v>
      </c>
      <c r="C20" s="115" t="s">
        <v>169</v>
      </c>
      <c r="D20" s="115"/>
      <c r="E20" s="128" t="s">
        <v>33</v>
      </c>
      <c r="F20" s="92"/>
      <c r="G20" s="117">
        <f>+'$'!G20/'U$S'!$J$5</f>
        <v>0</v>
      </c>
      <c r="H20" s="116">
        <f>+'$'!H20/'U$S'!$J$6</f>
        <v>0</v>
      </c>
      <c r="I20" s="92"/>
      <c r="J20" s="123">
        <f t="shared" si="0"/>
        <v>0</v>
      </c>
      <c r="K20" s="92"/>
      <c r="L20" s="117">
        <f t="shared" si="1"/>
        <v>0</v>
      </c>
      <c r="M20" s="116">
        <f t="shared" si="2"/>
        <v>0</v>
      </c>
      <c r="O20" s="49" t="s">
        <v>39</v>
      </c>
      <c r="Q20" s="316"/>
      <c r="R20" s="92" t="s">
        <v>34</v>
      </c>
      <c r="S20" s="93">
        <f>SUMPRODUCT(($E$16:$E$44="U$S")*(L16:L44))</f>
        <v>0</v>
      </c>
      <c r="T20" s="153">
        <f>S20/SUM(S19:S21)</f>
        <v>0</v>
      </c>
      <c r="U20" s="94"/>
      <c r="V20" s="218" t="s">
        <v>15</v>
      </c>
      <c r="X20" s="321">
        <f>SUM(G45,G42)/SUM(G28,G35)</f>
        <v>0.1</v>
      </c>
      <c r="Y20" s="322"/>
      <c r="Z20" s="322">
        <f>SUM(H45,H42)/SUM(H28,H35)</f>
        <v>9.9999999999999992E-2</v>
      </c>
      <c r="AA20" s="323"/>
      <c r="AC20" s="224">
        <f>Z20-X20</f>
        <v>0</v>
      </c>
    </row>
    <row r="21" spans="2:29" ht="12.75" customHeight="1" x14ac:dyDescent="0.2">
      <c r="B21" s="309"/>
      <c r="C21" s="92" t="s">
        <v>170</v>
      </c>
      <c r="D21" s="92"/>
      <c r="E21" s="129" t="s">
        <v>34</v>
      </c>
      <c r="F21" s="92"/>
      <c r="G21" s="108">
        <f>+'$'!G21/'U$S'!$J$5</f>
        <v>0</v>
      </c>
      <c r="H21" s="104">
        <f>+'$'!H21/'U$S'!$J$6</f>
        <v>0</v>
      </c>
      <c r="I21" s="92"/>
      <c r="J21" s="124">
        <f t="shared" si="0"/>
        <v>0</v>
      </c>
      <c r="K21" s="92"/>
      <c r="L21" s="108">
        <f t="shared" si="1"/>
        <v>0</v>
      </c>
      <c r="M21" s="104">
        <f t="shared" si="2"/>
        <v>0</v>
      </c>
      <c r="O21" s="49" t="s">
        <v>39</v>
      </c>
      <c r="Q21" s="317"/>
      <c r="R21" s="156" t="s">
        <v>114</v>
      </c>
      <c r="S21" s="150">
        <f>L46</f>
        <v>0</v>
      </c>
      <c r="T21" s="154">
        <f>S21/SUM(S19:S21)</f>
        <v>0</v>
      </c>
      <c r="U21" s="94"/>
      <c r="V21" s="219" t="s">
        <v>17</v>
      </c>
      <c r="X21" s="324">
        <f>SUM(G45,G42)/G46</f>
        <v>0.1111111111111111</v>
      </c>
      <c r="Y21" s="325"/>
      <c r="Z21" s="325">
        <f>SUM(H45,H42)/H46</f>
        <v>0.1111111111111111</v>
      </c>
      <c r="AA21" s="326"/>
      <c r="AC21" s="225">
        <f>Z21-X21</f>
        <v>0</v>
      </c>
    </row>
    <row r="22" spans="2:29" x14ac:dyDescent="0.2">
      <c r="B22" s="312"/>
      <c r="C22" s="113" t="s">
        <v>171</v>
      </c>
      <c r="D22" s="113"/>
      <c r="E22" s="127" t="s">
        <v>33</v>
      </c>
      <c r="F22" s="92"/>
      <c r="G22" s="118">
        <f>+'$'!G22/'U$S'!$J$5</f>
        <v>0</v>
      </c>
      <c r="H22" s="114">
        <f>+'$'!H22/'U$S'!$J$6</f>
        <v>0</v>
      </c>
      <c r="I22" s="92"/>
      <c r="J22" s="122">
        <f t="shared" si="0"/>
        <v>0</v>
      </c>
      <c r="K22" s="92"/>
      <c r="L22" s="118">
        <f t="shared" si="1"/>
        <v>0</v>
      </c>
      <c r="M22" s="114">
        <f t="shared" si="2"/>
        <v>0</v>
      </c>
      <c r="O22" s="49" t="s">
        <v>40</v>
      </c>
      <c r="Q22" s="306" t="s">
        <v>118</v>
      </c>
      <c r="R22" s="101" t="s">
        <v>33</v>
      </c>
      <c r="S22" s="102">
        <f>SUMPRODUCT(($E$16:$E$44="$")*(M16:M44))</f>
        <v>6.2222913587928872</v>
      </c>
      <c r="T22" s="152">
        <f>S22/SUM(S22:S24)</f>
        <v>0.10000000000000023</v>
      </c>
      <c r="U22" s="94"/>
      <c r="Y22" s="166"/>
      <c r="Z22" s="171"/>
    </row>
    <row r="23" spans="2:29" ht="12.75" customHeight="1" x14ac:dyDescent="0.2">
      <c r="B23" s="302" t="s">
        <v>92</v>
      </c>
      <c r="C23" s="92" t="s">
        <v>172</v>
      </c>
      <c r="D23" s="92"/>
      <c r="E23" s="130" t="s">
        <v>34</v>
      </c>
      <c r="F23" s="92"/>
      <c r="G23" s="108">
        <f>+'$'!G23/'U$S'!$J$5</f>
        <v>0</v>
      </c>
      <c r="H23" s="104">
        <f>+'$'!H23/'U$S'!$J$6</f>
        <v>0</v>
      </c>
      <c r="I23" s="92"/>
      <c r="J23" s="124">
        <f t="shared" si="0"/>
        <v>0</v>
      </c>
      <c r="K23" s="92"/>
      <c r="L23" s="108">
        <f t="shared" si="1"/>
        <v>0</v>
      </c>
      <c r="M23" s="104">
        <f t="shared" si="2"/>
        <v>0</v>
      </c>
      <c r="O23" s="49" t="s">
        <v>39</v>
      </c>
      <c r="Q23" s="316"/>
      <c r="R23" s="92" t="s">
        <v>34</v>
      </c>
      <c r="S23" s="93">
        <f>SUMPRODUCT(($E$16:$E$44="U$S")*(M16:M44))</f>
        <v>0</v>
      </c>
      <c r="T23" s="153">
        <f>S23/SUM(S22:S24)</f>
        <v>0</v>
      </c>
      <c r="U23" s="94"/>
      <c r="V23" s="226" t="s">
        <v>8</v>
      </c>
      <c r="X23" s="107">
        <f>+G28</f>
        <v>2236.1359570661898</v>
      </c>
      <c r="Y23" s="254">
        <f>G28/SUM(G28,G35)</f>
        <v>1</v>
      </c>
      <c r="Z23" s="227">
        <f>+H28</f>
        <v>2173.913043478261</v>
      </c>
      <c r="AA23" s="258">
        <f>H28/SUM(H28,H35)</f>
        <v>1</v>
      </c>
      <c r="AC23" s="262">
        <f>+Z23-X23</f>
        <v>-62.222913587928815</v>
      </c>
    </row>
    <row r="24" spans="2:29" x14ac:dyDescent="0.2">
      <c r="B24" s="302"/>
      <c r="C24" s="92" t="s">
        <v>88</v>
      </c>
      <c r="D24" s="92"/>
      <c r="E24" s="129" t="s">
        <v>34</v>
      </c>
      <c r="F24" s="92"/>
      <c r="G24" s="108">
        <f>+'$'!G24/'U$S'!$J$5</f>
        <v>0</v>
      </c>
      <c r="H24" s="104">
        <f>+'$'!H24/'U$S'!$J$6</f>
        <v>0</v>
      </c>
      <c r="I24" s="92"/>
      <c r="J24" s="124">
        <f t="shared" si="0"/>
        <v>0</v>
      </c>
      <c r="K24" s="92"/>
      <c r="L24" s="108">
        <f t="shared" si="1"/>
        <v>0</v>
      </c>
      <c r="M24" s="104">
        <f t="shared" si="2"/>
        <v>0</v>
      </c>
      <c r="O24" s="49" t="s">
        <v>40</v>
      </c>
      <c r="Q24" s="317"/>
      <c r="R24" s="156" t="s">
        <v>115</v>
      </c>
      <c r="S24" s="150">
        <f>M46</f>
        <v>56.000622229135843</v>
      </c>
      <c r="T24" s="154">
        <f>S24/SUM(S22:S24)</f>
        <v>0.8999999999999998</v>
      </c>
      <c r="U24" s="94"/>
      <c r="V24" s="219" t="s">
        <v>10</v>
      </c>
      <c r="X24" s="229">
        <f>+G35</f>
        <v>0</v>
      </c>
      <c r="Y24" s="255">
        <f>1-Y23</f>
        <v>0</v>
      </c>
      <c r="Z24" s="228">
        <f>+H35</f>
        <v>0</v>
      </c>
      <c r="AA24" s="259">
        <f>1-AA23</f>
        <v>0</v>
      </c>
      <c r="AC24" s="263">
        <f t="shared" ref="AC24:AC26" si="3">+Z24-X24</f>
        <v>0</v>
      </c>
    </row>
    <row r="25" spans="2:29" x14ac:dyDescent="0.2">
      <c r="B25" s="302"/>
      <c r="C25" s="92" t="s">
        <v>89</v>
      </c>
      <c r="D25" s="92"/>
      <c r="E25" s="129" t="s">
        <v>34</v>
      </c>
      <c r="G25" s="108">
        <f>+'$'!G25/'U$S'!$J$5</f>
        <v>0</v>
      </c>
      <c r="H25" s="104">
        <f>+'$'!H25/'U$S'!$J$6</f>
        <v>0</v>
      </c>
      <c r="J25" s="124">
        <f t="shared" si="0"/>
        <v>0</v>
      </c>
      <c r="L25" s="108">
        <f t="shared" si="1"/>
        <v>0</v>
      </c>
      <c r="M25" s="104">
        <f t="shared" si="2"/>
        <v>0</v>
      </c>
      <c r="O25" s="49" t="s">
        <v>40</v>
      </c>
      <c r="Q25" s="155"/>
      <c r="R25" s="74"/>
      <c r="S25" s="90"/>
      <c r="T25" s="78"/>
      <c r="U25" s="94"/>
      <c r="V25" s="218" t="s">
        <v>11</v>
      </c>
      <c r="X25" s="107">
        <f>+G28-G42</f>
        <v>2012.5223613595708</v>
      </c>
      <c r="Y25" s="254">
        <f>(G28-G42)/SUM(G28,G35)</f>
        <v>0.9</v>
      </c>
      <c r="Z25" s="227">
        <f>+H28-H42</f>
        <v>1956.521739130435</v>
      </c>
      <c r="AA25" s="258">
        <f>(H28-H42)/SUM(H28,H35)</f>
        <v>0.9</v>
      </c>
      <c r="AC25" s="264">
        <f t="shared" si="3"/>
        <v>-56.000622229135843</v>
      </c>
    </row>
    <row r="26" spans="2:29" x14ac:dyDescent="0.2">
      <c r="B26" s="302"/>
      <c r="C26" s="92" t="s">
        <v>90</v>
      </c>
      <c r="D26" s="92"/>
      <c r="E26" s="129" t="s">
        <v>33</v>
      </c>
      <c r="G26" s="133">
        <f>+'$'!G26/'U$S'!$J$5</f>
        <v>0</v>
      </c>
      <c r="H26" s="119">
        <f>+'$'!H26/'U$S'!$J$6</f>
        <v>0</v>
      </c>
      <c r="J26" s="124">
        <f t="shared" si="0"/>
        <v>0</v>
      </c>
      <c r="L26" s="108">
        <f t="shared" si="1"/>
        <v>0</v>
      </c>
      <c r="M26" s="104">
        <f t="shared" si="2"/>
        <v>0</v>
      </c>
      <c r="O26" s="49" t="s">
        <v>40</v>
      </c>
      <c r="Q26" s="306" t="s">
        <v>119</v>
      </c>
      <c r="R26" s="101" t="s">
        <v>116</v>
      </c>
      <c r="S26" s="102">
        <f>+SUM(L16:L27,L36:L41)</f>
        <v>62.222913587928815</v>
      </c>
      <c r="T26" s="152">
        <f>S26/SUM(S26:S28)</f>
        <v>1</v>
      </c>
      <c r="U26" s="91"/>
      <c r="V26" s="219" t="s">
        <v>154</v>
      </c>
      <c r="X26" s="229">
        <f>+X23-X25</f>
        <v>223.61359570661898</v>
      </c>
      <c r="Y26" s="255">
        <f>Y23-Y25</f>
        <v>9.9999999999999978E-2</v>
      </c>
      <c r="Z26" s="228">
        <f>+Z23-Z25</f>
        <v>217.39130434782601</v>
      </c>
      <c r="AA26" s="259">
        <f>AA23-AA25</f>
        <v>9.9999999999999978E-2</v>
      </c>
      <c r="AC26" s="263">
        <f t="shared" si="3"/>
        <v>-6.2222913587929725</v>
      </c>
    </row>
    <row r="27" spans="2:29" x14ac:dyDescent="0.2">
      <c r="B27" s="302"/>
      <c r="C27" s="92" t="s">
        <v>91</v>
      </c>
      <c r="D27" s="92"/>
      <c r="E27" s="136" t="s">
        <v>33</v>
      </c>
      <c r="G27" s="108">
        <f>+'$'!G27/'U$S'!$J$5</f>
        <v>0</v>
      </c>
      <c r="H27" s="104">
        <f>+'$'!H27/'U$S'!$J$6</f>
        <v>0</v>
      </c>
      <c r="J27" s="124">
        <f t="shared" si="0"/>
        <v>0</v>
      </c>
      <c r="L27" s="108">
        <f t="shared" si="1"/>
        <v>0</v>
      </c>
      <c r="M27" s="104">
        <f t="shared" si="2"/>
        <v>0</v>
      </c>
      <c r="O27" s="49" t="s">
        <v>40</v>
      </c>
      <c r="Q27" s="316"/>
      <c r="R27" s="92" t="s">
        <v>117</v>
      </c>
      <c r="S27" s="93">
        <f>+SUM(L29:L34,L43:L44)</f>
        <v>0</v>
      </c>
      <c r="T27" s="153">
        <f>S27/SUM(S26:S28)</f>
        <v>0</v>
      </c>
      <c r="U27" s="94"/>
      <c r="Y27" s="165"/>
      <c r="Z27" s="171"/>
      <c r="AA27" s="165"/>
    </row>
    <row r="28" spans="2:29" x14ac:dyDescent="0.2">
      <c r="B28" s="137" t="s">
        <v>3</v>
      </c>
      <c r="C28" s="138"/>
      <c r="D28" s="138"/>
      <c r="E28" s="139"/>
      <c r="G28" s="140">
        <f>+SUM(G16:G27)</f>
        <v>2236.1359570661898</v>
      </c>
      <c r="H28" s="141">
        <f>+SUM(H16:H27)</f>
        <v>2173.913043478261</v>
      </c>
      <c r="J28" s="142">
        <f t="shared" si="0"/>
        <v>-62.222913587928815</v>
      </c>
      <c r="L28" s="140">
        <f>IF(J28&lt;0,ABS(J28),0)</f>
        <v>62.222913587928815</v>
      </c>
      <c r="M28" s="141">
        <f>IF(J28&gt;0,ABS(J28),0)</f>
        <v>0</v>
      </c>
      <c r="O28" s="49"/>
      <c r="Q28" s="317"/>
      <c r="R28" s="156" t="s">
        <v>114</v>
      </c>
      <c r="S28" s="150">
        <f>+L46</f>
        <v>0</v>
      </c>
      <c r="T28" s="154">
        <f>S28/SUM(S26:S28)</f>
        <v>0</v>
      </c>
      <c r="U28" s="94"/>
      <c r="V28" s="226" t="s">
        <v>44</v>
      </c>
      <c r="X28" s="107">
        <f>SUMPRODUCT(($E$16:$E$34="$")*(G16:G34))</f>
        <v>2236.1359570661898</v>
      </c>
      <c r="Y28" s="254">
        <f>X28/SUM(X28:X29)</f>
        <v>1</v>
      </c>
      <c r="Z28" s="227">
        <f>SUMPRODUCT(($E$16:$E$34="$")*(H16:H34))</f>
        <v>2173.913043478261</v>
      </c>
      <c r="AA28" s="258">
        <f>Z28/SUM(Z28:Z29)</f>
        <v>1</v>
      </c>
      <c r="AC28" s="240">
        <f t="shared" ref="AC28:AC33" si="4">Z28-X28</f>
        <v>-62.222913587928815</v>
      </c>
    </row>
    <row r="29" spans="2:29" x14ac:dyDescent="0.2">
      <c r="B29" s="302" t="s">
        <v>92</v>
      </c>
      <c r="C29" s="92" t="s">
        <v>173</v>
      </c>
      <c r="D29" s="92"/>
      <c r="E29" s="130" t="s">
        <v>33</v>
      </c>
      <c r="G29" s="108">
        <f>+'$'!G29/'U$S'!$J$5</f>
        <v>0</v>
      </c>
      <c r="H29" s="104">
        <f>+'$'!H29/'U$S'!$J$6</f>
        <v>0</v>
      </c>
      <c r="J29" s="124">
        <f t="shared" si="0"/>
        <v>0</v>
      </c>
      <c r="L29" s="108">
        <f t="shared" si="1"/>
        <v>0</v>
      </c>
      <c r="M29" s="104">
        <f t="shared" si="2"/>
        <v>0</v>
      </c>
      <c r="O29" s="49" t="s">
        <v>39</v>
      </c>
      <c r="Q29" s="306" t="s">
        <v>118</v>
      </c>
      <c r="R29" s="101" t="s">
        <v>116</v>
      </c>
      <c r="S29" s="102">
        <f>+SUM(M16:M27)+SUM(M36:M41)</f>
        <v>6.2222913587928872</v>
      </c>
      <c r="T29" s="152">
        <f>S29/SUM(S29:S31)</f>
        <v>0.10000000000000023</v>
      </c>
      <c r="V29" s="219" t="s">
        <v>45</v>
      </c>
      <c r="X29" s="229">
        <f>SUMPRODUCT(($E$16:$E$34="U$S")*(G16:G34))</f>
        <v>0</v>
      </c>
      <c r="Y29" s="255">
        <f>X29/SUM(X28:X29)</f>
        <v>0</v>
      </c>
      <c r="Z29" s="228">
        <f>SUMPRODUCT(($E$16:$E$34="U$S")*(H16:H34))</f>
        <v>0</v>
      </c>
      <c r="AA29" s="259">
        <f>Z29/SUM(Z28:Z29)</f>
        <v>0</v>
      </c>
      <c r="AC29" s="242">
        <f t="shared" si="4"/>
        <v>0</v>
      </c>
    </row>
    <row r="30" spans="2:29" x14ac:dyDescent="0.2">
      <c r="B30" s="305"/>
      <c r="C30" s="113" t="s">
        <v>91</v>
      </c>
      <c r="D30" s="113"/>
      <c r="E30" s="127" t="s">
        <v>33</v>
      </c>
      <c r="G30" s="118">
        <f>+'$'!G30/'U$S'!$J$5</f>
        <v>0</v>
      </c>
      <c r="H30" s="114">
        <f>+'$'!H30/'U$S'!$J$6</f>
        <v>0</v>
      </c>
      <c r="J30" s="122">
        <f t="shared" si="0"/>
        <v>0</v>
      </c>
      <c r="L30" s="118">
        <f t="shared" si="1"/>
        <v>0</v>
      </c>
      <c r="M30" s="114">
        <f t="shared" si="2"/>
        <v>0</v>
      </c>
      <c r="O30" s="49" t="s">
        <v>40</v>
      </c>
      <c r="Q30" s="307"/>
      <c r="R30" s="92" t="s">
        <v>117</v>
      </c>
      <c r="S30" s="93">
        <f>+SUM(M29:M34,M43:M44)</f>
        <v>0</v>
      </c>
      <c r="T30" s="153">
        <f>S30/SUM(S29:S31)</f>
        <v>0</v>
      </c>
      <c r="V30" s="234" t="s">
        <v>56</v>
      </c>
      <c r="X30" s="235">
        <f>SUMPRODUCT(($E$16:$E$27="$")*($G$16:$G$27))</f>
        <v>2236.1359570661898</v>
      </c>
      <c r="Y30" s="256">
        <f>X30/SUM(X30:X31)</f>
        <v>1</v>
      </c>
      <c r="Z30" s="236">
        <f>SUMPRODUCT(($E$16:$E$27="$")*($H$16:$H$27))</f>
        <v>2173.913043478261</v>
      </c>
      <c r="AA30" s="260">
        <f>Z30/SUM(Z30:Z31)</f>
        <v>1</v>
      </c>
      <c r="AC30" s="243">
        <f t="shared" si="4"/>
        <v>-62.222913587928815</v>
      </c>
    </row>
    <row r="31" spans="2:29" x14ac:dyDescent="0.2">
      <c r="B31" s="309" t="s">
        <v>93</v>
      </c>
      <c r="C31" s="92" t="s">
        <v>21</v>
      </c>
      <c r="D31" s="92"/>
      <c r="E31" s="130" t="s">
        <v>33</v>
      </c>
      <c r="G31" s="108">
        <f>+'$'!G31/'U$S'!$J$5</f>
        <v>0</v>
      </c>
      <c r="H31" s="104">
        <f>+'$'!H31/'U$S'!$J$6</f>
        <v>0</v>
      </c>
      <c r="J31" s="124">
        <f t="shared" si="0"/>
        <v>0</v>
      </c>
      <c r="L31" s="108">
        <f t="shared" si="1"/>
        <v>0</v>
      </c>
      <c r="M31" s="104">
        <f t="shared" si="2"/>
        <v>0</v>
      </c>
      <c r="O31" s="49" t="s">
        <v>40</v>
      </c>
      <c r="Q31" s="308"/>
      <c r="R31" s="156" t="s">
        <v>115</v>
      </c>
      <c r="S31" s="150">
        <f>+M46</f>
        <v>56.000622229135843</v>
      </c>
      <c r="T31" s="154">
        <f>S31/SUM(S29:S31)</f>
        <v>0.8999999999999998</v>
      </c>
      <c r="V31" s="237" t="s">
        <v>57</v>
      </c>
      <c r="X31" s="238">
        <f>SUMPRODUCT(($E$16:$E$27="U$S")*($G$16:$G$27))</f>
        <v>0</v>
      </c>
      <c r="Y31" s="257">
        <f>X31/SUM(X30:X31)</f>
        <v>0</v>
      </c>
      <c r="Z31" s="239">
        <f>SUMPRODUCT(($E$16:$E$27="U$S")*($H$16:$H$27))</f>
        <v>0</v>
      </c>
      <c r="AA31" s="261">
        <f>Z31/SUM(Z30:Z31)</f>
        <v>0</v>
      </c>
      <c r="AC31" s="241">
        <f t="shared" si="4"/>
        <v>0</v>
      </c>
    </row>
    <row r="32" spans="2:29" x14ac:dyDescent="0.2">
      <c r="B32" s="309"/>
      <c r="C32" s="92" t="s">
        <v>174</v>
      </c>
      <c r="D32" s="92"/>
      <c r="E32" s="129" t="s">
        <v>33</v>
      </c>
      <c r="G32" s="108">
        <f>+'$'!G32/'U$S'!$J$5</f>
        <v>0</v>
      </c>
      <c r="H32" s="104">
        <f>+'$'!H32/'U$S'!$J$6</f>
        <v>0</v>
      </c>
      <c r="J32" s="124">
        <f t="shared" si="0"/>
        <v>0</v>
      </c>
      <c r="L32" s="108">
        <f t="shared" si="1"/>
        <v>0</v>
      </c>
      <c r="M32" s="104">
        <f t="shared" si="2"/>
        <v>0</v>
      </c>
      <c r="O32" s="49" t="s">
        <v>40</v>
      </c>
      <c r="R32" s="74"/>
      <c r="T32" s="74"/>
      <c r="V32" s="234" t="s">
        <v>58</v>
      </c>
      <c r="X32" s="235">
        <f>SUMPRODUCT(($E$29:$E$34="$")*($G$29:$G$34))</f>
        <v>0</v>
      </c>
      <c r="Y32" s="256" t="e">
        <f>X32/SUM(X32:X33)</f>
        <v>#DIV/0!</v>
      </c>
      <c r="Z32" s="236">
        <f>SUMPRODUCT(($E$29:$E$34="$")*($H$29:$H$34))</f>
        <v>0</v>
      </c>
      <c r="AA32" s="260" t="e">
        <f>Z32/SUM(Z32:Z33)</f>
        <v>#DIV/0!</v>
      </c>
      <c r="AC32" s="243">
        <f t="shared" si="4"/>
        <v>0</v>
      </c>
    </row>
    <row r="33" spans="2:29" x14ac:dyDescent="0.2">
      <c r="B33" s="309"/>
      <c r="C33" s="92" t="s">
        <v>23</v>
      </c>
      <c r="D33" s="92"/>
      <c r="E33" s="129" t="s">
        <v>33</v>
      </c>
      <c r="G33" s="108">
        <f>+'$'!G33/'U$S'!$J$5</f>
        <v>0</v>
      </c>
      <c r="H33" s="104">
        <f>+'$'!H33/'U$S'!$J$6</f>
        <v>0</v>
      </c>
      <c r="J33" s="124">
        <f t="shared" si="0"/>
        <v>0</v>
      </c>
      <c r="L33" s="108">
        <f t="shared" si="1"/>
        <v>0</v>
      </c>
      <c r="M33" s="104">
        <f t="shared" si="2"/>
        <v>0</v>
      </c>
      <c r="O33" s="49" t="s">
        <v>40</v>
      </c>
      <c r="R33" s="74"/>
      <c r="T33" s="74"/>
      <c r="V33" s="237" t="s">
        <v>59</v>
      </c>
      <c r="X33" s="238">
        <f>SUMPRODUCT(($E$29:$E$34="U$S")*($G$29:$G$34))</f>
        <v>0</v>
      </c>
      <c r="Y33" s="257" t="e">
        <f>X33/SUM(X32:X33)</f>
        <v>#DIV/0!</v>
      </c>
      <c r="Z33" s="239">
        <f>SUMPRODUCT(($E$29:$E$34="U$S")*($H$29:$H$34))</f>
        <v>0</v>
      </c>
      <c r="AA33" s="261" t="e">
        <f>Z33/SUM(Z32:Z33)</f>
        <v>#DIV/0!</v>
      </c>
      <c r="AC33" s="241">
        <f t="shared" si="4"/>
        <v>0</v>
      </c>
    </row>
    <row r="34" spans="2:29" x14ac:dyDescent="0.2">
      <c r="B34" s="310"/>
      <c r="C34" s="89" t="s">
        <v>70</v>
      </c>
      <c r="D34" s="89"/>
      <c r="E34" s="131" t="s">
        <v>34</v>
      </c>
      <c r="G34" s="109">
        <f>+'$'!G34/'U$S'!$J$5</f>
        <v>0</v>
      </c>
      <c r="H34" s="105">
        <f>+'$'!H34/'U$S'!$J$6</f>
        <v>0</v>
      </c>
      <c r="J34" s="125">
        <f t="shared" si="0"/>
        <v>0</v>
      </c>
      <c r="L34" s="109">
        <f t="shared" si="1"/>
        <v>0</v>
      </c>
      <c r="M34" s="105">
        <f t="shared" si="2"/>
        <v>0</v>
      </c>
      <c r="O34" s="49" t="s">
        <v>40</v>
      </c>
      <c r="R34" s="74"/>
      <c r="T34" s="74"/>
      <c r="Y34" s="165"/>
      <c r="AA34" s="165"/>
    </row>
    <row r="35" spans="2:29" x14ac:dyDescent="0.2">
      <c r="B35" s="137" t="s">
        <v>19</v>
      </c>
      <c r="C35" s="138"/>
      <c r="D35" s="138"/>
      <c r="E35" s="139"/>
      <c r="G35" s="140">
        <f>+SUM(G29:G34)</f>
        <v>0</v>
      </c>
      <c r="H35" s="141">
        <f>+SUM(H29:H34)</f>
        <v>0</v>
      </c>
      <c r="J35" s="142">
        <f t="shared" si="0"/>
        <v>0</v>
      </c>
      <c r="L35" s="140">
        <f>IF(J35&lt;0,ABS(J35),0)</f>
        <v>0</v>
      </c>
      <c r="M35" s="141">
        <f>IF(J35&gt;0,ABS(J35),0)</f>
        <v>0</v>
      </c>
      <c r="O35" s="49"/>
      <c r="R35" s="74"/>
      <c r="T35" s="74"/>
      <c r="V35" s="226" t="s">
        <v>46</v>
      </c>
      <c r="X35" s="107">
        <f>SUMPRODUCT(($E$36:$E$44="$")*(G36:G44))</f>
        <v>223.61359570661898</v>
      </c>
      <c r="Y35" s="254">
        <f>X35/SUM(X35:X36)</f>
        <v>1</v>
      </c>
      <c r="Z35" s="227">
        <f>SUMPRODUCT(($E$36:$E$44="$")*(H36:H44))</f>
        <v>217.39130434782609</v>
      </c>
      <c r="AA35" s="258">
        <f>Z35/SUM(Z35:Z36)</f>
        <v>1</v>
      </c>
      <c r="AC35" s="240">
        <f t="shared" ref="AC35:AC40" si="5">Z35-X35</f>
        <v>-6.2222913587928872</v>
      </c>
    </row>
    <row r="36" spans="2:29" x14ac:dyDescent="0.2">
      <c r="B36" s="304" t="s">
        <v>100</v>
      </c>
      <c r="C36" s="115" t="s">
        <v>103</v>
      </c>
      <c r="D36" s="115"/>
      <c r="E36" s="128" t="s">
        <v>33</v>
      </c>
      <c r="G36" s="117">
        <f>+'$'!G36/'U$S'!$J$5</f>
        <v>223.61359570661898</v>
      </c>
      <c r="H36" s="116">
        <f>+'$'!H36/'U$S'!$J$6</f>
        <v>217.39130434782609</v>
      </c>
      <c r="J36" s="123">
        <f t="shared" si="0"/>
        <v>-6.2222913587928872</v>
      </c>
      <c r="L36" s="108">
        <f t="shared" ref="L36:L44" si="6">IF(J36&gt;0,ABS(J36),0)</f>
        <v>0</v>
      </c>
      <c r="M36" s="104">
        <f t="shared" ref="M36:M44" si="7">IF(J36&lt;0,ABS(J36),0)</f>
        <v>6.2222913587928872</v>
      </c>
      <c r="R36" s="74"/>
      <c r="T36" s="74"/>
      <c r="V36" s="219" t="s">
        <v>47</v>
      </c>
      <c r="X36" s="229">
        <f>SUMPRODUCT(($E$36:$E$44="U$S")*(G36:G44))</f>
        <v>0</v>
      </c>
      <c r="Y36" s="255">
        <f>X36/SUM(X35:X36)</f>
        <v>0</v>
      </c>
      <c r="Z36" s="228">
        <f>SUMPRODUCT(($E$36:$E$44="U$S")*(H36:H44))</f>
        <v>0</v>
      </c>
      <c r="AA36" s="259">
        <f>Z36/SUM(Z35:Z36)</f>
        <v>0</v>
      </c>
      <c r="AC36" s="242">
        <f t="shared" si="5"/>
        <v>0</v>
      </c>
    </row>
    <row r="37" spans="2:29" x14ac:dyDescent="0.2">
      <c r="B37" s="305"/>
      <c r="C37" s="113" t="s">
        <v>104</v>
      </c>
      <c r="D37" s="113"/>
      <c r="E37" s="127" t="s">
        <v>34</v>
      </c>
      <c r="G37" s="118">
        <f>+'$'!G37/'U$S'!$J$5</f>
        <v>0</v>
      </c>
      <c r="H37" s="114">
        <f>+'$'!H37/'U$S'!$J$6</f>
        <v>0</v>
      </c>
      <c r="J37" s="122">
        <f t="shared" si="0"/>
        <v>0</v>
      </c>
      <c r="L37" s="108">
        <f t="shared" si="6"/>
        <v>0</v>
      </c>
      <c r="M37" s="104">
        <f t="shared" si="7"/>
        <v>0</v>
      </c>
      <c r="R37" s="74"/>
      <c r="T37" s="74"/>
      <c r="V37" s="234" t="s">
        <v>60</v>
      </c>
      <c r="X37" s="235">
        <f>SUMPRODUCT(($E$36:$F$41="$")*($G$36:$G$41))</f>
        <v>223.61359570661898</v>
      </c>
      <c r="Y37" s="256">
        <f>X37/SUM(X37:X38)</f>
        <v>1</v>
      </c>
      <c r="Z37" s="236">
        <f>SUMPRODUCT(($E$36:$E$41="$")*($H$36:$H$41))</f>
        <v>217.39130434782609</v>
      </c>
      <c r="AA37" s="260">
        <f>Z37/SUM(Z37:Z38)</f>
        <v>1</v>
      </c>
      <c r="AC37" s="243">
        <f t="shared" si="5"/>
        <v>-6.2222913587928872</v>
      </c>
    </row>
    <row r="38" spans="2:29" x14ac:dyDescent="0.2">
      <c r="B38" s="304" t="s">
        <v>107</v>
      </c>
      <c r="C38" s="115" t="s">
        <v>105</v>
      </c>
      <c r="D38" s="115"/>
      <c r="E38" s="128" t="s">
        <v>33</v>
      </c>
      <c r="G38" s="117">
        <f>+'$'!G38/'U$S'!$J$5</f>
        <v>0</v>
      </c>
      <c r="H38" s="116">
        <f>+'$'!H38/'U$S'!$J$6</f>
        <v>0</v>
      </c>
      <c r="J38" s="123">
        <f t="shared" si="0"/>
        <v>0</v>
      </c>
      <c r="L38" s="117">
        <f t="shared" si="6"/>
        <v>0</v>
      </c>
      <c r="M38" s="116">
        <f t="shared" si="7"/>
        <v>0</v>
      </c>
      <c r="O38" s="49"/>
      <c r="R38" s="74"/>
      <c r="T38" s="74"/>
      <c r="V38" s="237" t="s">
        <v>61</v>
      </c>
      <c r="X38" s="238">
        <f>SUMPRODUCT(($E$36:$E$41="U$S")*($G$36:$G$41))</f>
        <v>0</v>
      </c>
      <c r="Y38" s="257">
        <f>X38/SUM(X37:X38)</f>
        <v>0</v>
      </c>
      <c r="Z38" s="239">
        <f>SUMPRODUCT(($E$36:$E$41="U$S")*($H$36:$H$41))</f>
        <v>0</v>
      </c>
      <c r="AA38" s="261">
        <f>Z38/SUM(Z37:Z38)</f>
        <v>0</v>
      </c>
      <c r="AC38" s="241">
        <f t="shared" si="5"/>
        <v>0</v>
      </c>
    </row>
    <row r="39" spans="2:29" x14ac:dyDescent="0.2">
      <c r="B39" s="305"/>
      <c r="C39" s="113" t="s">
        <v>106</v>
      </c>
      <c r="D39" s="113"/>
      <c r="E39" s="127" t="s">
        <v>34</v>
      </c>
      <c r="G39" s="118">
        <f>+'$'!G39/'U$S'!$J$5</f>
        <v>0</v>
      </c>
      <c r="H39" s="114">
        <f>+'$'!H39/'U$S'!$J$6</f>
        <v>0</v>
      </c>
      <c r="J39" s="122">
        <f t="shared" si="0"/>
        <v>0</v>
      </c>
      <c r="L39" s="118">
        <f t="shared" si="6"/>
        <v>0</v>
      </c>
      <c r="M39" s="114">
        <f t="shared" si="7"/>
        <v>0</v>
      </c>
      <c r="R39" s="74"/>
      <c r="V39" s="234" t="s">
        <v>62</v>
      </c>
      <c r="X39" s="235">
        <f>SUMPRODUCT(($E$43:$E$44="$")*($G$43:$G$44))</f>
        <v>0</v>
      </c>
      <c r="Y39" s="256" t="str">
        <f>IFERROR(X39/SUM(X39:X40),"")</f>
        <v/>
      </c>
      <c r="Z39" s="236">
        <f>SUMPRODUCT(($E$43:$E$44="$")*($H$43:$H$44))</f>
        <v>0</v>
      </c>
      <c r="AA39" s="260" t="str">
        <f>IFERROR(Z39/SUM(Z39:Z40),"")</f>
        <v/>
      </c>
      <c r="AC39" s="243">
        <f t="shared" si="5"/>
        <v>0</v>
      </c>
    </row>
    <row r="40" spans="2:29" x14ac:dyDescent="0.2">
      <c r="B40" s="302" t="s">
        <v>91</v>
      </c>
      <c r="C40" s="92" t="s">
        <v>101</v>
      </c>
      <c r="D40" s="92"/>
      <c r="E40" s="130" t="s">
        <v>33</v>
      </c>
      <c r="G40" s="133">
        <f>+'$'!G40/'U$S'!$J$5</f>
        <v>0</v>
      </c>
      <c r="H40" s="119">
        <f>+'$'!H40/'U$S'!$J$6</f>
        <v>0</v>
      </c>
      <c r="J40" s="124">
        <f t="shared" si="0"/>
        <v>0</v>
      </c>
      <c r="L40" s="108">
        <f t="shared" ref="L40:L41" si="8">IF(J40&gt;0,ABS(J40),0)</f>
        <v>0</v>
      </c>
      <c r="M40" s="104">
        <f t="shared" ref="M40:M41" si="9">IF(J40&lt;0,ABS(J40),0)</f>
        <v>0</v>
      </c>
      <c r="R40" s="74"/>
      <c r="T40" s="74"/>
      <c r="V40" s="237" t="s">
        <v>63</v>
      </c>
      <c r="X40" s="238">
        <f>SUMPRODUCT(($E$43:$E$44="U$S")*($G$43:$G$44))</f>
        <v>0</v>
      </c>
      <c r="Y40" s="257" t="str">
        <f>IFERROR(X40/SUM(X39:X40),"")</f>
        <v/>
      </c>
      <c r="Z40" s="239">
        <f>SUMPRODUCT(($E$43:$E$44="U$S")*($H$43:$H$44))</f>
        <v>0</v>
      </c>
      <c r="AA40" s="261" t="str">
        <f>IFERROR(Z40/SUM(Z39:Z40),"")</f>
        <v/>
      </c>
      <c r="AC40" s="241">
        <f t="shared" si="5"/>
        <v>0</v>
      </c>
    </row>
    <row r="41" spans="2:29" x14ac:dyDescent="0.2">
      <c r="B41" s="303"/>
      <c r="C41" s="89" t="s">
        <v>102</v>
      </c>
      <c r="D41" s="89"/>
      <c r="E41" s="131" t="s">
        <v>34</v>
      </c>
      <c r="G41" s="134">
        <f>+'$'!G41/'U$S'!$J$5</f>
        <v>0</v>
      </c>
      <c r="H41" s="120">
        <f>+'$'!H41/'U$S'!$J$6</f>
        <v>0</v>
      </c>
      <c r="J41" s="125">
        <f t="shared" si="0"/>
        <v>0</v>
      </c>
      <c r="L41" s="109">
        <f t="shared" si="8"/>
        <v>0</v>
      </c>
      <c r="M41" s="105">
        <f t="shared" si="9"/>
        <v>0</v>
      </c>
      <c r="R41" s="74"/>
      <c r="T41" s="74"/>
      <c r="Y41" s="165"/>
      <c r="AA41" s="165"/>
    </row>
    <row r="42" spans="2:29" x14ac:dyDescent="0.2">
      <c r="B42" s="137" t="s">
        <v>24</v>
      </c>
      <c r="C42" s="138"/>
      <c r="D42" s="138"/>
      <c r="E42" s="139"/>
      <c r="G42" s="140">
        <f>+SUM(G36:G41)</f>
        <v>223.61359570661898</v>
      </c>
      <c r="H42" s="141">
        <f>+SUM(H36:H41)</f>
        <v>217.39130434782609</v>
      </c>
      <c r="J42" s="142">
        <f t="shared" si="0"/>
        <v>-6.2222913587928872</v>
      </c>
      <c r="L42" s="140">
        <f>IF(J42&gt;0,ABS(J42),0)</f>
        <v>0</v>
      </c>
      <c r="M42" s="141">
        <f>IF(J42&lt;0,ABS(J42),0)</f>
        <v>6.2222913587928872</v>
      </c>
      <c r="R42" s="74"/>
      <c r="T42" s="74"/>
      <c r="U42" s="91"/>
      <c r="V42" s="244" t="s">
        <v>48</v>
      </c>
      <c r="W42" s="248"/>
      <c r="X42" s="249">
        <f>X28-X35</f>
        <v>2012.5223613595708</v>
      </c>
      <c r="Y42" s="245">
        <f>X42/SUM(X42:X43)</f>
        <v>1</v>
      </c>
      <c r="Z42" s="250">
        <f>Z28-Z35</f>
        <v>1956.521739130435</v>
      </c>
      <c r="AA42" s="245">
        <f>Z42/SUM(Z42:Z43)</f>
        <v>1</v>
      </c>
      <c r="AB42" s="99"/>
      <c r="AC42" s="251">
        <f>Z42-X42</f>
        <v>-56.000622229135843</v>
      </c>
    </row>
    <row r="43" spans="2:29" x14ac:dyDescent="0.2">
      <c r="B43" s="304" t="s">
        <v>107</v>
      </c>
      <c r="C43" s="115" t="s">
        <v>108</v>
      </c>
      <c r="D43" s="115"/>
      <c r="E43" s="128" t="s">
        <v>33</v>
      </c>
      <c r="G43" s="117">
        <f>+'$'!G43/'U$S'!$J$5</f>
        <v>0</v>
      </c>
      <c r="H43" s="116">
        <f>+'$'!H43/'U$S'!$J$6</f>
        <v>0</v>
      </c>
      <c r="J43" s="123">
        <f t="shared" si="0"/>
        <v>0</v>
      </c>
      <c r="L43" s="117">
        <f t="shared" si="6"/>
        <v>0</v>
      </c>
      <c r="M43" s="116">
        <f t="shared" si="7"/>
        <v>0</v>
      </c>
      <c r="R43" s="74"/>
      <c r="T43" s="74"/>
      <c r="V43" s="246" t="s">
        <v>49</v>
      </c>
      <c r="W43" s="248"/>
      <c r="X43" s="146">
        <f>X29-X36</f>
        <v>0</v>
      </c>
      <c r="Y43" s="247">
        <f>X43/SUM(X42:X43)</f>
        <v>0</v>
      </c>
      <c r="Z43" s="252">
        <f>Z29-Z36</f>
        <v>0</v>
      </c>
      <c r="AA43" s="247">
        <f>Z43/SUM(Z42:Z43)</f>
        <v>0</v>
      </c>
      <c r="AB43" s="99"/>
      <c r="AC43" s="253">
        <f>Z43-X43</f>
        <v>0</v>
      </c>
    </row>
    <row r="44" spans="2:29" x14ac:dyDescent="0.2">
      <c r="B44" s="305"/>
      <c r="C44" s="113" t="s">
        <v>109</v>
      </c>
      <c r="D44" s="113"/>
      <c r="E44" s="132" t="s">
        <v>34</v>
      </c>
      <c r="G44" s="118">
        <f>+'$'!G44/'U$S'!$J$5</f>
        <v>0</v>
      </c>
      <c r="H44" s="114">
        <f>+'$'!H44/'U$S'!$J$6</f>
        <v>0</v>
      </c>
      <c r="J44" s="122">
        <f t="shared" si="0"/>
        <v>0</v>
      </c>
      <c r="L44" s="118">
        <f t="shared" si="6"/>
        <v>0</v>
      </c>
      <c r="M44" s="114">
        <f t="shared" si="7"/>
        <v>0</v>
      </c>
      <c r="R44" s="74"/>
      <c r="T44" s="74"/>
    </row>
    <row r="45" spans="2:29" x14ac:dyDescent="0.2">
      <c r="B45" s="137" t="s">
        <v>27</v>
      </c>
      <c r="C45" s="138"/>
      <c r="D45" s="138"/>
      <c r="E45" s="139"/>
      <c r="G45" s="140">
        <f>+SUM(G43:G44)</f>
        <v>0</v>
      </c>
      <c r="H45" s="141">
        <f>+SUM(H43:H44)</f>
        <v>0</v>
      </c>
      <c r="J45" s="142">
        <f t="shared" si="0"/>
        <v>0</v>
      </c>
      <c r="L45" s="140">
        <f>IF(J45&gt;0,ABS(J45),0)</f>
        <v>0</v>
      </c>
      <c r="M45" s="141">
        <f>IF(J45&lt;0,ABS(J45),0)</f>
        <v>0</v>
      </c>
      <c r="R45" s="74"/>
      <c r="T45" s="74"/>
      <c r="U45" s="91"/>
      <c r="X45" s="91"/>
    </row>
    <row r="46" spans="2:29" x14ac:dyDescent="0.2">
      <c r="B46" s="143" t="s">
        <v>28</v>
      </c>
      <c r="C46" s="144"/>
      <c r="D46" s="144"/>
      <c r="E46" s="145"/>
      <c r="G46" s="146">
        <f>+G28+G35-G42-G45</f>
        <v>2012.5223613595708</v>
      </c>
      <c r="H46" s="147">
        <f>+H28+H35-H42-H45</f>
        <v>1956.521739130435</v>
      </c>
      <c r="J46" s="148">
        <f>H46-G46</f>
        <v>-56.000622229135843</v>
      </c>
      <c r="L46" s="146">
        <f>IF(J46&gt;0,ABS(J46),0)</f>
        <v>0</v>
      </c>
      <c r="M46" s="147">
        <f>IF(J46&lt;0,ABS(J46),0)</f>
        <v>56.000622229135843</v>
      </c>
      <c r="R46" s="74"/>
      <c r="T46" s="74"/>
      <c r="U46" s="91"/>
    </row>
    <row r="47" spans="2:29" x14ac:dyDescent="0.2">
      <c r="R47" s="74"/>
      <c r="T47" s="74"/>
      <c r="U47" s="91"/>
    </row>
    <row r="48" spans="2:29" x14ac:dyDescent="0.2">
      <c r="R48" s="74"/>
      <c r="T48" s="74"/>
      <c r="U48" s="91"/>
    </row>
    <row r="49" spans="1:27" s="278" customFormat="1" x14ac:dyDescent="0.2">
      <c r="B49" s="281"/>
      <c r="E49" s="282"/>
      <c r="N49" s="283"/>
      <c r="O49" s="283"/>
      <c r="U49" s="284"/>
      <c r="V49" s="281"/>
      <c r="W49" s="281"/>
      <c r="X49" s="281"/>
      <c r="Y49" s="285"/>
      <c r="AA49" s="286"/>
    </row>
    <row r="50" spans="1:27" s="278" customFormat="1" x14ac:dyDescent="0.2">
      <c r="B50" s="281"/>
      <c r="E50" s="282"/>
      <c r="N50" s="283"/>
      <c r="O50" s="283"/>
      <c r="U50" s="284"/>
      <c r="V50" s="281"/>
      <c r="W50" s="281"/>
      <c r="X50" s="281"/>
      <c r="Y50" s="285"/>
      <c r="AA50" s="286"/>
    </row>
    <row r="51" spans="1:27" s="287" customFormat="1" x14ac:dyDescent="0.2">
      <c r="B51" s="288"/>
      <c r="E51" s="289"/>
      <c r="N51" s="290"/>
      <c r="O51" s="290"/>
      <c r="U51" s="291"/>
      <c r="V51" s="288"/>
      <c r="W51" s="288"/>
      <c r="X51" s="288"/>
      <c r="Y51" s="292"/>
      <c r="AA51" s="293"/>
    </row>
    <row r="52" spans="1:27" x14ac:dyDescent="0.2">
      <c r="B52" s="95" t="s">
        <v>140</v>
      </c>
      <c r="D52" s="170"/>
      <c r="E52" s="74"/>
      <c r="R52" s="74"/>
      <c r="T52" s="74"/>
    </row>
    <row r="53" spans="1:27" x14ac:dyDescent="0.2">
      <c r="B53" s="74"/>
      <c r="D53" s="170"/>
      <c r="E53" s="74"/>
      <c r="R53" s="74"/>
      <c r="T53" s="74"/>
    </row>
    <row r="54" spans="1:27" x14ac:dyDescent="0.2">
      <c r="A54" s="175"/>
      <c r="B54" s="175"/>
      <c r="C54" s="175"/>
      <c r="D54" s="183"/>
      <c r="G54" s="179" t="s">
        <v>129</v>
      </c>
      <c r="H54" s="184" t="s">
        <v>130</v>
      </c>
      <c r="J54" s="184" t="s">
        <v>131</v>
      </c>
      <c r="R54" s="74"/>
      <c r="T54" s="74"/>
    </row>
    <row r="55" spans="1:27" x14ac:dyDescent="0.2">
      <c r="A55" s="164">
        <v>1</v>
      </c>
      <c r="B55" s="151" t="s">
        <v>121</v>
      </c>
      <c r="C55" s="101"/>
      <c r="D55" s="185"/>
      <c r="E55" s="201"/>
      <c r="G55" s="209"/>
      <c r="H55" s="186">
        <f t="shared" ref="H55:I77" si="10">IFERROR(G55/G$55,0)</f>
        <v>0</v>
      </c>
      <c r="I55" s="186">
        <f t="shared" si="10"/>
        <v>0</v>
      </c>
      <c r="J55" s="187">
        <f t="shared" ref="J55:J77" si="11">IFERROR(G55/G$65,0%)</f>
        <v>0</v>
      </c>
      <c r="L55" s="296" t="s">
        <v>184</v>
      </c>
      <c r="Q55" s="297" t="s">
        <v>181</v>
      </c>
      <c r="R55" s="74"/>
      <c r="T55" s="74"/>
    </row>
    <row r="56" spans="1:27" x14ac:dyDescent="0.2">
      <c r="A56" s="164">
        <v>2</v>
      </c>
      <c r="B56" s="188" t="s">
        <v>124</v>
      </c>
      <c r="C56" s="89"/>
      <c r="D56" s="172"/>
      <c r="E56" s="202"/>
      <c r="G56" s="210"/>
      <c r="H56" s="168">
        <f t="shared" si="10"/>
        <v>0</v>
      </c>
      <c r="I56" s="168">
        <f t="shared" si="10"/>
        <v>0</v>
      </c>
      <c r="J56" s="189">
        <f t="shared" si="11"/>
        <v>0</v>
      </c>
      <c r="L56" s="296" t="s">
        <v>184</v>
      </c>
      <c r="Q56" s="297" t="s">
        <v>182</v>
      </c>
      <c r="R56" s="74"/>
      <c r="T56" s="74"/>
    </row>
    <row r="57" spans="1:27" x14ac:dyDescent="0.2">
      <c r="A57" s="164">
        <v>3</v>
      </c>
      <c r="B57" s="106" t="s">
        <v>126</v>
      </c>
      <c r="C57" s="100"/>
      <c r="D57" s="190"/>
      <c r="E57" s="203" t="s">
        <v>132</v>
      </c>
      <c r="G57" s="211">
        <f>+G55-G56</f>
        <v>0</v>
      </c>
      <c r="H57" s="191">
        <f t="shared" si="10"/>
        <v>0</v>
      </c>
      <c r="I57" s="191">
        <f t="shared" si="10"/>
        <v>0</v>
      </c>
      <c r="J57" s="192">
        <f t="shared" si="11"/>
        <v>0</v>
      </c>
      <c r="L57" s="296" t="s">
        <v>184</v>
      </c>
      <c r="Q57" s="297"/>
    </row>
    <row r="58" spans="1:27" x14ac:dyDescent="0.2">
      <c r="A58" s="164">
        <v>4</v>
      </c>
      <c r="B58" s="188" t="s">
        <v>123</v>
      </c>
      <c r="C58" s="89"/>
      <c r="D58" s="172"/>
      <c r="E58" s="202"/>
      <c r="G58" s="210"/>
      <c r="H58" s="168">
        <f t="shared" si="10"/>
        <v>0</v>
      </c>
      <c r="I58" s="168">
        <f t="shared" si="10"/>
        <v>0</v>
      </c>
      <c r="J58" s="189">
        <f t="shared" si="11"/>
        <v>0</v>
      </c>
      <c r="L58" s="296" t="s">
        <v>184</v>
      </c>
      <c r="Q58" s="297" t="s">
        <v>185</v>
      </c>
    </row>
    <row r="59" spans="1:27" x14ac:dyDescent="0.2">
      <c r="A59" s="164">
        <v>5</v>
      </c>
      <c r="B59" s="106" t="s">
        <v>127</v>
      </c>
      <c r="C59" s="100"/>
      <c r="D59" s="190"/>
      <c r="E59" s="203" t="s">
        <v>133</v>
      </c>
      <c r="G59" s="211">
        <f>+G57-G58</f>
        <v>0</v>
      </c>
      <c r="H59" s="191">
        <f t="shared" si="10"/>
        <v>0</v>
      </c>
      <c r="I59" s="191">
        <f t="shared" si="10"/>
        <v>0</v>
      </c>
      <c r="J59" s="192">
        <f t="shared" si="11"/>
        <v>0</v>
      </c>
      <c r="L59" s="296" t="s">
        <v>184</v>
      </c>
      <c r="Q59" s="297"/>
    </row>
    <row r="60" spans="1:27" x14ac:dyDescent="0.2">
      <c r="A60" s="164">
        <v>6</v>
      </c>
      <c r="B60" s="149" t="s">
        <v>128</v>
      </c>
      <c r="C60" s="92"/>
      <c r="D60" s="193"/>
      <c r="E60" s="204"/>
      <c r="G60" s="212"/>
      <c r="H60" s="169">
        <f t="shared" si="10"/>
        <v>0</v>
      </c>
      <c r="I60" s="169">
        <f t="shared" si="10"/>
        <v>0</v>
      </c>
      <c r="J60" s="194">
        <f t="shared" si="11"/>
        <v>0</v>
      </c>
      <c r="L60" s="296" t="s">
        <v>184</v>
      </c>
      <c r="Q60" s="297" t="s">
        <v>186</v>
      </c>
    </row>
    <row r="61" spans="1:27" x14ac:dyDescent="0.2">
      <c r="A61" s="164">
        <v>7</v>
      </c>
      <c r="B61" s="149" t="s">
        <v>134</v>
      </c>
      <c r="C61" s="92"/>
      <c r="D61" s="193"/>
      <c r="E61" s="204"/>
      <c r="G61" s="212"/>
      <c r="H61" s="169">
        <f t="shared" si="10"/>
        <v>0</v>
      </c>
      <c r="I61" s="169">
        <f t="shared" si="10"/>
        <v>0</v>
      </c>
      <c r="J61" s="194">
        <f t="shared" si="11"/>
        <v>0</v>
      </c>
      <c r="L61" s="296" t="s">
        <v>184</v>
      </c>
      <c r="Q61" s="297" t="s">
        <v>189</v>
      </c>
    </row>
    <row r="62" spans="1:27" x14ac:dyDescent="0.2">
      <c r="A62" s="164">
        <v>8</v>
      </c>
      <c r="B62" s="188" t="s">
        <v>135</v>
      </c>
      <c r="C62" s="89"/>
      <c r="D62" s="173"/>
      <c r="E62" s="205"/>
      <c r="G62" s="210"/>
      <c r="H62" s="168">
        <f t="shared" si="10"/>
        <v>0</v>
      </c>
      <c r="I62" s="168">
        <f t="shared" si="10"/>
        <v>0</v>
      </c>
      <c r="J62" s="189">
        <f t="shared" si="11"/>
        <v>0</v>
      </c>
      <c r="L62" s="296" t="s">
        <v>184</v>
      </c>
      <c r="Q62" s="297" t="s">
        <v>187</v>
      </c>
    </row>
    <row r="63" spans="1:27" x14ac:dyDescent="0.2">
      <c r="A63" s="164">
        <v>9</v>
      </c>
      <c r="B63" s="106" t="s">
        <v>136</v>
      </c>
      <c r="C63" s="100"/>
      <c r="D63" s="190"/>
      <c r="E63" s="203" t="s">
        <v>137</v>
      </c>
      <c r="G63" s="211">
        <f>+G59-G60-G61+G62</f>
        <v>0</v>
      </c>
      <c r="H63" s="191">
        <f t="shared" si="10"/>
        <v>0</v>
      </c>
      <c r="I63" s="191">
        <f t="shared" si="10"/>
        <v>0</v>
      </c>
      <c r="J63" s="192">
        <f t="shared" si="11"/>
        <v>0</v>
      </c>
      <c r="L63" s="296" t="s">
        <v>184</v>
      </c>
      <c r="Q63" s="297"/>
    </row>
    <row r="64" spans="1:27" x14ac:dyDescent="0.2">
      <c r="A64" s="164">
        <v>10</v>
      </c>
      <c r="B64" s="149" t="s">
        <v>122</v>
      </c>
      <c r="C64" s="92"/>
      <c r="D64" s="193"/>
      <c r="E64" s="204"/>
      <c r="G64" s="212"/>
      <c r="H64" s="169">
        <f t="shared" si="10"/>
        <v>0</v>
      </c>
      <c r="I64" s="169">
        <f t="shared" si="10"/>
        <v>0</v>
      </c>
      <c r="J64" s="194">
        <f t="shared" si="11"/>
        <v>0</v>
      </c>
      <c r="L64" s="296" t="s">
        <v>184</v>
      </c>
      <c r="Q64" s="297" t="s">
        <v>190</v>
      </c>
    </row>
    <row r="65" spans="1:17" x14ac:dyDescent="0.2">
      <c r="A65" s="164">
        <v>11</v>
      </c>
      <c r="B65" s="106" t="s">
        <v>125</v>
      </c>
      <c r="C65" s="100"/>
      <c r="D65" s="190"/>
      <c r="E65" s="203" t="s">
        <v>145</v>
      </c>
      <c r="G65" s="211">
        <f>+G63-G64+G60</f>
        <v>0</v>
      </c>
      <c r="H65" s="191">
        <f t="shared" si="10"/>
        <v>0</v>
      </c>
      <c r="I65" s="191">
        <f t="shared" si="10"/>
        <v>0</v>
      </c>
      <c r="J65" s="192">
        <f t="shared" si="11"/>
        <v>0</v>
      </c>
      <c r="L65" s="296" t="s">
        <v>184</v>
      </c>
    </row>
    <row r="66" spans="1:17" x14ac:dyDescent="0.2">
      <c r="A66" s="164">
        <v>12</v>
      </c>
      <c r="B66" s="188" t="s">
        <v>138</v>
      </c>
      <c r="C66" s="89"/>
      <c r="D66" s="173"/>
      <c r="E66" s="205"/>
      <c r="G66" s="210"/>
      <c r="H66" s="168">
        <f t="shared" si="10"/>
        <v>0</v>
      </c>
      <c r="I66" s="168">
        <f t="shared" si="10"/>
        <v>0</v>
      </c>
      <c r="J66" s="189">
        <f t="shared" si="11"/>
        <v>0</v>
      </c>
      <c r="L66" s="296" t="s">
        <v>184</v>
      </c>
      <c r="Q66" s="297" t="s">
        <v>188</v>
      </c>
    </row>
    <row r="67" spans="1:17" x14ac:dyDescent="0.2">
      <c r="A67" s="164">
        <v>13</v>
      </c>
      <c r="B67" s="106" t="s">
        <v>139</v>
      </c>
      <c r="C67" s="100"/>
      <c r="D67" s="190"/>
      <c r="E67" s="203" t="s">
        <v>146</v>
      </c>
      <c r="G67" s="211">
        <f>+G65-G66-G60</f>
        <v>0</v>
      </c>
      <c r="H67" s="191">
        <f t="shared" si="10"/>
        <v>0</v>
      </c>
      <c r="I67" s="191">
        <f t="shared" si="10"/>
        <v>0</v>
      </c>
      <c r="J67" s="192">
        <f t="shared" si="11"/>
        <v>0</v>
      </c>
      <c r="L67" s="296" t="s">
        <v>184</v>
      </c>
    </row>
    <row r="68" spans="1:17" x14ac:dyDescent="0.2">
      <c r="A68" s="164">
        <v>14</v>
      </c>
      <c r="B68" s="188" t="s">
        <v>141</v>
      </c>
      <c r="C68" s="89"/>
      <c r="D68" s="173"/>
      <c r="E68" s="205"/>
      <c r="G68" s="210"/>
      <c r="H68" s="168">
        <f t="shared" si="10"/>
        <v>0</v>
      </c>
      <c r="I68" s="168">
        <f t="shared" si="10"/>
        <v>0</v>
      </c>
      <c r="J68" s="189">
        <f t="shared" si="11"/>
        <v>0</v>
      </c>
      <c r="L68" s="296" t="s">
        <v>184</v>
      </c>
      <c r="Q68" s="297" t="s">
        <v>187</v>
      </c>
    </row>
    <row r="69" spans="1:17" x14ac:dyDescent="0.2">
      <c r="A69" s="164">
        <v>15</v>
      </c>
      <c r="B69" s="106" t="s">
        <v>142</v>
      </c>
      <c r="C69" s="100"/>
      <c r="D69" s="190"/>
      <c r="E69" s="203" t="s">
        <v>147</v>
      </c>
      <c r="G69" s="211">
        <f>+G67+G68</f>
        <v>0</v>
      </c>
      <c r="H69" s="191">
        <f t="shared" si="10"/>
        <v>0</v>
      </c>
      <c r="I69" s="191">
        <f t="shared" si="10"/>
        <v>0</v>
      </c>
      <c r="J69" s="192">
        <f t="shared" si="11"/>
        <v>0</v>
      </c>
      <c r="L69" s="296" t="s">
        <v>183</v>
      </c>
    </row>
    <row r="70" spans="1:17" x14ac:dyDescent="0.2">
      <c r="A70" s="164">
        <v>16</v>
      </c>
      <c r="B70" s="149" t="s">
        <v>66</v>
      </c>
      <c r="C70" s="92"/>
      <c r="D70" s="195"/>
      <c r="E70" s="206"/>
      <c r="G70" s="272"/>
      <c r="H70" s="169">
        <f t="shared" si="10"/>
        <v>0</v>
      </c>
      <c r="I70" s="169">
        <f t="shared" si="10"/>
        <v>0</v>
      </c>
      <c r="J70" s="194">
        <f t="shared" si="11"/>
        <v>0</v>
      </c>
      <c r="L70" s="296" t="s">
        <v>183</v>
      </c>
      <c r="Q70" s="297" t="s">
        <v>191</v>
      </c>
    </row>
    <row r="71" spans="1:17" x14ac:dyDescent="0.2">
      <c r="A71" s="164">
        <v>17</v>
      </c>
      <c r="B71" s="149" t="s">
        <v>143</v>
      </c>
      <c r="C71" s="92"/>
      <c r="D71" s="195"/>
      <c r="E71" s="206"/>
      <c r="G71" s="149"/>
      <c r="H71" s="169">
        <f t="shared" si="10"/>
        <v>0</v>
      </c>
      <c r="I71" s="169">
        <f t="shared" si="10"/>
        <v>0</v>
      </c>
      <c r="J71" s="194">
        <f t="shared" si="11"/>
        <v>0</v>
      </c>
      <c r="L71" s="296" t="s">
        <v>183</v>
      </c>
      <c r="Q71" s="297" t="s">
        <v>192</v>
      </c>
    </row>
    <row r="72" spans="1:17" x14ac:dyDescent="0.2">
      <c r="A72" s="164">
        <v>18</v>
      </c>
      <c r="B72" s="188" t="s">
        <v>175</v>
      </c>
      <c r="C72" s="89"/>
      <c r="D72" s="174"/>
      <c r="E72" s="207"/>
      <c r="G72" s="273"/>
      <c r="H72" s="168">
        <f t="shared" si="10"/>
        <v>0</v>
      </c>
      <c r="I72" s="168">
        <f t="shared" si="10"/>
        <v>0</v>
      </c>
      <c r="J72" s="189">
        <f t="shared" si="11"/>
        <v>0</v>
      </c>
      <c r="L72" s="296" t="s">
        <v>184</v>
      </c>
      <c r="Q72" s="297" t="s">
        <v>195</v>
      </c>
    </row>
    <row r="73" spans="1:17" x14ac:dyDescent="0.2">
      <c r="A73" s="164">
        <v>19</v>
      </c>
      <c r="B73" s="106" t="s">
        <v>144</v>
      </c>
      <c r="C73" s="100"/>
      <c r="D73" s="190"/>
      <c r="E73" s="203" t="s">
        <v>148</v>
      </c>
      <c r="G73" s="211">
        <f>+G69-G70-G71+G72</f>
        <v>0</v>
      </c>
      <c r="H73" s="191">
        <f t="shared" si="10"/>
        <v>0</v>
      </c>
      <c r="I73" s="191">
        <f t="shared" si="10"/>
        <v>0</v>
      </c>
      <c r="J73" s="192">
        <f t="shared" si="11"/>
        <v>0</v>
      </c>
      <c r="L73" s="296" t="s">
        <v>183</v>
      </c>
    </row>
    <row r="74" spans="1:17" x14ac:dyDescent="0.2">
      <c r="A74" s="164">
        <v>20</v>
      </c>
      <c r="B74" s="188" t="s">
        <v>67</v>
      </c>
      <c r="C74" s="89"/>
      <c r="D74" s="174"/>
      <c r="E74" s="207"/>
      <c r="G74" s="188"/>
      <c r="H74" s="168">
        <f t="shared" si="10"/>
        <v>0</v>
      </c>
      <c r="I74" s="168">
        <f t="shared" si="10"/>
        <v>0</v>
      </c>
      <c r="J74" s="189">
        <f t="shared" si="11"/>
        <v>0</v>
      </c>
      <c r="L74" s="296" t="s">
        <v>183</v>
      </c>
      <c r="Q74" s="297" t="s">
        <v>193</v>
      </c>
    </row>
    <row r="75" spans="1:17" x14ac:dyDescent="0.2">
      <c r="A75" s="164">
        <v>21</v>
      </c>
      <c r="B75" s="265" t="s">
        <v>151</v>
      </c>
      <c r="C75" s="266"/>
      <c r="D75" s="267"/>
      <c r="E75" s="268" t="s">
        <v>149</v>
      </c>
      <c r="G75" s="269">
        <f>+G73-G74</f>
        <v>0</v>
      </c>
      <c r="H75" s="270">
        <f t="shared" si="10"/>
        <v>0</v>
      </c>
      <c r="I75" s="270">
        <f t="shared" si="10"/>
        <v>0</v>
      </c>
      <c r="J75" s="271">
        <f t="shared" si="11"/>
        <v>0</v>
      </c>
      <c r="L75" s="296" t="s">
        <v>183</v>
      </c>
    </row>
    <row r="76" spans="1:17" x14ac:dyDescent="0.2">
      <c r="A76" s="164">
        <v>22</v>
      </c>
      <c r="B76" s="188" t="s">
        <v>68</v>
      </c>
      <c r="C76" s="89"/>
      <c r="D76" s="174"/>
      <c r="E76" s="207"/>
      <c r="G76" s="188"/>
      <c r="H76" s="168">
        <f t="shared" si="10"/>
        <v>0</v>
      </c>
      <c r="I76" s="168">
        <f t="shared" si="10"/>
        <v>0</v>
      </c>
      <c r="J76" s="189">
        <f t="shared" si="11"/>
        <v>0</v>
      </c>
      <c r="L76" s="296" t="s">
        <v>183</v>
      </c>
      <c r="Q76" s="297" t="s">
        <v>194</v>
      </c>
    </row>
    <row r="77" spans="1:17" x14ac:dyDescent="0.2">
      <c r="A77" s="164">
        <v>23</v>
      </c>
      <c r="B77" s="196" t="s">
        <v>82</v>
      </c>
      <c r="C77" s="197"/>
      <c r="D77" s="198"/>
      <c r="E77" s="208" t="s">
        <v>150</v>
      </c>
      <c r="G77" s="213">
        <f>+G75-G76</f>
        <v>0</v>
      </c>
      <c r="H77" s="199">
        <f t="shared" si="10"/>
        <v>0</v>
      </c>
      <c r="I77" s="199">
        <f t="shared" si="10"/>
        <v>0</v>
      </c>
      <c r="J77" s="200">
        <f t="shared" si="11"/>
        <v>0</v>
      </c>
      <c r="L77" s="296" t="s">
        <v>183</v>
      </c>
    </row>
    <row r="78" spans="1:17" x14ac:dyDescent="0.2">
      <c r="B78" s="74"/>
      <c r="D78" s="170"/>
      <c r="E78" s="74"/>
    </row>
    <row r="79" spans="1:17" x14ac:dyDescent="0.2">
      <c r="B79" s="98" t="s">
        <v>152</v>
      </c>
      <c r="D79" s="170"/>
      <c r="E79" s="74"/>
    </row>
    <row r="80" spans="1:17" x14ac:dyDescent="0.2"/>
    <row r="81" spans="2:27" s="278" customFormat="1" x14ac:dyDescent="0.2">
      <c r="B81" s="281"/>
      <c r="E81" s="282"/>
      <c r="N81" s="283"/>
      <c r="O81" s="283"/>
      <c r="U81" s="284"/>
      <c r="V81" s="281"/>
      <c r="W81" s="281"/>
      <c r="X81" s="281"/>
      <c r="Y81" s="285"/>
      <c r="AA81" s="286"/>
    </row>
    <row r="82" spans="2:27" s="278" customFormat="1" x14ac:dyDescent="0.2">
      <c r="B82" s="281"/>
      <c r="E82" s="282"/>
      <c r="N82" s="283"/>
      <c r="O82" s="283"/>
      <c r="U82" s="284"/>
      <c r="V82" s="281"/>
      <c r="W82" s="281"/>
      <c r="X82" s="281"/>
      <c r="Y82" s="285"/>
      <c r="AA82" s="286"/>
    </row>
  </sheetData>
  <mergeCells count="32">
    <mergeCell ref="Z15:AA15"/>
    <mergeCell ref="X16:Y16"/>
    <mergeCell ref="Z16:AA16"/>
    <mergeCell ref="X17:Y17"/>
    <mergeCell ref="Z17:AA17"/>
    <mergeCell ref="Z18:AA18"/>
    <mergeCell ref="X19:Y19"/>
    <mergeCell ref="Z19:AA19"/>
    <mergeCell ref="Z20:AA20"/>
    <mergeCell ref="Z21:AA21"/>
    <mergeCell ref="B40:B41"/>
    <mergeCell ref="B43:B44"/>
    <mergeCell ref="B9:B10"/>
    <mergeCell ref="B29:B30"/>
    <mergeCell ref="B31:B34"/>
    <mergeCell ref="B16:B17"/>
    <mergeCell ref="B18:B19"/>
    <mergeCell ref="B20:B22"/>
    <mergeCell ref="B23:B27"/>
    <mergeCell ref="Q22:Q24"/>
    <mergeCell ref="Q26:Q28"/>
    <mergeCell ref="Q29:Q31"/>
    <mergeCell ref="B36:B37"/>
    <mergeCell ref="B38:B39"/>
    <mergeCell ref="S16:T16"/>
    <mergeCell ref="S17:T17"/>
    <mergeCell ref="H4:J4"/>
    <mergeCell ref="X20:Y20"/>
    <mergeCell ref="X21:Y21"/>
    <mergeCell ref="Q19:Q21"/>
    <mergeCell ref="X18:Y18"/>
    <mergeCell ref="X15:Y15"/>
  </mergeCells>
  <conditionalFormatting sqref="E16:E27 B28 E29:E34 E36:E41 E43:E44">
    <cfRule type="cellIs" dxfId="11" priority="7" operator="equal">
      <formula>"U$S"</formula>
    </cfRule>
  </conditionalFormatting>
  <conditionalFormatting sqref="B35">
    <cfRule type="cellIs" dxfId="10" priority="3" operator="equal">
      <formula>"U$S"</formula>
    </cfRule>
  </conditionalFormatting>
  <conditionalFormatting sqref="B42">
    <cfRule type="cellIs" dxfId="9" priority="2" operator="equal">
      <formula>"U$S"</formula>
    </cfRule>
  </conditionalFormatting>
  <conditionalFormatting sqref="B45">
    <cfRule type="cellIs" dxfId="8" priority="1" operator="equal">
      <formula>"U$S"</formula>
    </cfRule>
  </conditionalFormatting>
  <dataValidations disablePrompts="1" count="1">
    <dataValidation type="list" allowBlank="1" showInputMessage="1" showErrorMessage="1" sqref="E16:E46">
      <formula1>"$,U$S"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zoomScale="90" zoomScaleNormal="90" workbookViewId="0">
      <selection activeCell="R4" sqref="R4"/>
    </sheetView>
  </sheetViews>
  <sheetFormatPr baseColWidth="10" defaultColWidth="0" defaultRowHeight="12.75" zeroHeight="1" x14ac:dyDescent="0.2"/>
  <cols>
    <col min="1" max="1" width="3" style="74" bestFit="1" customWidth="1"/>
    <col min="2" max="2" width="17" style="95" customWidth="1"/>
    <col min="3" max="3" width="15.140625" style="74" customWidth="1"/>
    <col min="4" max="4" width="14.140625" style="74" customWidth="1"/>
    <col min="5" max="5" width="3.28515625" style="96" customWidth="1"/>
    <col min="6" max="6" width="0.85546875" style="74" customWidth="1"/>
    <col min="7" max="8" width="11.42578125" style="74" customWidth="1"/>
    <col min="9" max="9" width="0.85546875" style="74" customWidth="1"/>
    <col min="10" max="10" width="11.42578125" style="74" customWidth="1"/>
    <col min="11" max="11" width="0.85546875" style="74" customWidth="1"/>
    <col min="12" max="12" width="11.42578125" style="74" customWidth="1"/>
    <col min="13" max="13" width="11.5703125" style="74" customWidth="1"/>
    <col min="14" max="14" width="3.42578125" style="48" customWidth="1"/>
    <col min="15" max="15" width="14.42578125" style="48" hidden="1" customWidth="1"/>
    <col min="16" max="16" width="11.85546875" style="74" hidden="1" customWidth="1"/>
    <col min="17" max="17" width="16.42578125" style="74" customWidth="1"/>
    <col min="18" max="18" width="12.85546875" style="90" bestFit="1" customWidth="1"/>
    <col min="19" max="19" width="6.28515625" style="74" bestFit="1" customWidth="1"/>
    <col min="20" max="20" width="5.28515625" style="91" bestFit="1" customWidth="1"/>
    <col min="21" max="21" width="4" style="74" customWidth="1"/>
    <col min="22" max="22" width="24.5703125" style="95" customWidth="1"/>
    <col min="23" max="23" width="0.85546875" style="95" customWidth="1"/>
    <col min="24" max="24" width="12.140625" style="95" bestFit="1" customWidth="1"/>
    <col min="25" max="25" width="7.28515625" style="167" bestFit="1" customWidth="1"/>
    <col min="26" max="26" width="9.7109375" style="74" bestFit="1" customWidth="1"/>
    <col min="27" max="27" width="8.140625" style="166" bestFit="1" customWidth="1"/>
    <col min="28" max="28" width="0.85546875" style="74" customWidth="1"/>
    <col min="29" max="29" width="11.28515625" style="74" bestFit="1" customWidth="1"/>
    <col min="30" max="30" width="3.85546875" style="74" customWidth="1"/>
    <col min="31" max="16384" width="0" style="74" hidden="1"/>
  </cols>
  <sheetData>
    <row r="1" spans="1:30" ht="6.75" customHeight="1" x14ac:dyDescent="0.2">
      <c r="F1" s="48"/>
      <c r="G1" s="77"/>
      <c r="I1" s="48"/>
      <c r="J1" s="75"/>
      <c r="K1" s="48"/>
      <c r="L1" s="48"/>
      <c r="M1" s="48"/>
      <c r="N1" s="75"/>
      <c r="P1" s="48"/>
      <c r="Q1" s="48"/>
      <c r="R1" s="77"/>
      <c r="S1" s="48"/>
      <c r="T1" s="48"/>
      <c r="U1" s="48"/>
      <c r="V1" s="74"/>
      <c r="W1" s="74"/>
      <c r="X1" s="74"/>
    </row>
    <row r="2" spans="1:30" s="79" customFormat="1" ht="17.25" customHeight="1" x14ac:dyDescent="0.2">
      <c r="B2" s="135"/>
      <c r="C2" s="83" t="s">
        <v>112</v>
      </c>
      <c r="D2" s="83"/>
      <c r="E2" s="97"/>
      <c r="G2" s="84"/>
      <c r="H2" s="83" t="s">
        <v>157</v>
      </c>
      <c r="J2" s="80"/>
      <c r="L2" s="85"/>
      <c r="M2" s="85"/>
      <c r="N2" s="81"/>
      <c r="O2" s="85"/>
      <c r="P2" s="85"/>
      <c r="Q2" s="85"/>
      <c r="R2" s="86"/>
      <c r="S2" s="85"/>
      <c r="T2" s="85"/>
      <c r="U2" s="85"/>
      <c r="Y2" s="230"/>
      <c r="AA2" s="232"/>
    </row>
    <row r="3" spans="1:30" ht="17.25" customHeight="1" x14ac:dyDescent="0.2">
      <c r="C3" s="87" t="s">
        <v>94</v>
      </c>
      <c r="D3" s="87"/>
      <c r="G3" s="88"/>
      <c r="J3" s="75"/>
      <c r="L3" s="48"/>
      <c r="M3" s="48"/>
      <c r="N3" s="75"/>
      <c r="P3" s="48"/>
      <c r="Q3" s="48"/>
      <c r="R3" s="77"/>
      <c r="S3" s="48"/>
      <c r="T3" s="48"/>
      <c r="U3" s="48"/>
      <c r="V3" s="74"/>
      <c r="W3" s="74"/>
      <c r="X3" s="74"/>
    </row>
    <row r="4" spans="1:30" ht="12.75" customHeight="1" x14ac:dyDescent="0.2">
      <c r="F4" s="48"/>
      <c r="G4" s="77"/>
      <c r="H4" s="339" t="s">
        <v>176</v>
      </c>
      <c r="I4" s="339"/>
      <c r="J4" s="339"/>
      <c r="M4" s="48"/>
      <c r="N4" s="75"/>
      <c r="P4" s="48"/>
      <c r="Q4" s="48"/>
      <c r="R4" s="77"/>
      <c r="S4" s="48"/>
      <c r="T4" s="48"/>
      <c r="U4" s="48"/>
      <c r="V4" s="74"/>
      <c r="W4" s="74"/>
      <c r="X4" s="74"/>
    </row>
    <row r="5" spans="1:30" x14ac:dyDescent="0.2">
      <c r="B5" s="95" t="s">
        <v>95</v>
      </c>
      <c r="C5" s="110" t="str">
        <f>+Inicio!D5</f>
        <v>Modelo Prueba</v>
      </c>
      <c r="D5" s="110"/>
      <c r="E5" s="74"/>
      <c r="F5" s="75"/>
      <c r="H5" s="162" t="s">
        <v>29</v>
      </c>
      <c r="I5" s="157"/>
      <c r="J5" s="159">
        <v>147</v>
      </c>
      <c r="P5" s="48"/>
      <c r="Q5" s="48"/>
      <c r="R5" s="77"/>
      <c r="S5" s="48"/>
      <c r="T5" s="48"/>
      <c r="U5" s="48"/>
      <c r="V5" s="74"/>
      <c r="W5" s="74"/>
      <c r="X5" s="74"/>
    </row>
    <row r="6" spans="1:30" x14ac:dyDescent="0.2">
      <c r="B6" s="95" t="s">
        <v>96</v>
      </c>
      <c r="C6" s="111" t="str">
        <f>+Inicio!D6</f>
        <v>111-000-111</v>
      </c>
      <c r="D6" s="111"/>
      <c r="E6" s="74"/>
      <c r="F6" s="75"/>
      <c r="H6" s="163" t="s">
        <v>41</v>
      </c>
      <c r="I6" s="158"/>
      <c r="J6" s="160">
        <v>100</v>
      </c>
      <c r="P6" s="48"/>
      <c r="Q6" s="48"/>
      <c r="R6" s="77"/>
      <c r="S6" s="48"/>
      <c r="T6" s="48"/>
      <c r="U6" s="48"/>
      <c r="V6" s="74"/>
      <c r="W6" s="74"/>
      <c r="X6" s="74"/>
    </row>
    <row r="7" spans="1:30" x14ac:dyDescent="0.2">
      <c r="B7" s="95" t="s">
        <v>97</v>
      </c>
      <c r="C7" s="111" t="str">
        <f>+Inicio!D7</f>
        <v>Prueba</v>
      </c>
      <c r="D7" s="111"/>
      <c r="E7" s="74"/>
      <c r="F7" s="75"/>
      <c r="H7" s="163" t="s">
        <v>2</v>
      </c>
      <c r="I7" s="158"/>
      <c r="J7" s="161">
        <f>+(J5-J6)/100</f>
        <v>0.47</v>
      </c>
      <c r="K7" s="75"/>
      <c r="L7" s="75"/>
      <c r="P7" s="48"/>
      <c r="Q7" s="48"/>
      <c r="R7" s="77"/>
      <c r="S7" s="48"/>
      <c r="T7" s="48"/>
      <c r="U7" s="48"/>
      <c r="V7" s="74"/>
      <c r="W7" s="74"/>
      <c r="X7" s="74"/>
    </row>
    <row r="8" spans="1:30" x14ac:dyDescent="0.2">
      <c r="B8" s="95" t="s">
        <v>98</v>
      </c>
      <c r="C8" s="111" t="str">
        <f>+Inicio!D8</f>
        <v>Prueba</v>
      </c>
      <c r="D8" s="111"/>
      <c r="E8" s="74"/>
      <c r="F8" s="75"/>
      <c r="K8" s="75"/>
      <c r="L8" s="75"/>
      <c r="P8" s="48"/>
      <c r="Q8" s="48"/>
      <c r="R8" s="77"/>
      <c r="S8" s="48"/>
      <c r="T8" s="48"/>
      <c r="U8" s="48"/>
      <c r="V8" s="74"/>
      <c r="W8" s="74"/>
      <c r="X8" s="74"/>
    </row>
    <row r="9" spans="1:30" x14ac:dyDescent="0.2">
      <c r="B9" s="327" t="s">
        <v>110</v>
      </c>
      <c r="C9" s="294">
        <f>+Inicio!D9</f>
        <v>44197</v>
      </c>
      <c r="D9" s="112"/>
      <c r="E9" s="74"/>
      <c r="F9" s="48"/>
      <c r="I9" s="48"/>
      <c r="J9" s="75"/>
      <c r="K9" s="48"/>
      <c r="L9" s="48"/>
      <c r="M9" s="48"/>
      <c r="N9" s="75"/>
      <c r="P9" s="48"/>
      <c r="Q9" s="48"/>
      <c r="R9" s="77"/>
      <c r="S9" s="48"/>
      <c r="T9" s="48"/>
      <c r="U9" s="48"/>
      <c r="V9" s="74"/>
      <c r="W9" s="74"/>
      <c r="X9" s="74"/>
    </row>
    <row r="10" spans="1:30" ht="12.75" customHeight="1" x14ac:dyDescent="0.2">
      <c r="B10" s="327"/>
      <c r="C10" s="294">
        <f>+Inicio!D10</f>
        <v>44561</v>
      </c>
      <c r="D10" s="112"/>
      <c r="F10" s="48"/>
      <c r="G10" s="77"/>
      <c r="I10" s="48"/>
      <c r="J10" s="75"/>
      <c r="K10" s="48"/>
      <c r="L10" s="48"/>
      <c r="M10" s="48"/>
      <c r="N10" s="75"/>
      <c r="P10" s="48"/>
      <c r="Q10" s="48"/>
      <c r="R10" s="77"/>
      <c r="S10" s="48"/>
      <c r="T10" s="48"/>
      <c r="U10" s="48"/>
      <c r="V10" s="74"/>
      <c r="W10" s="74"/>
      <c r="X10" s="74"/>
    </row>
    <row r="11" spans="1:30" x14ac:dyDescent="0.2"/>
    <row r="12" spans="1:30"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231"/>
      <c r="Z12" s="84"/>
      <c r="AA12" s="233"/>
      <c r="AB12" s="84"/>
      <c r="AC12" s="84"/>
      <c r="AD12" s="84"/>
    </row>
    <row r="13" spans="1:30" ht="18" customHeight="1" x14ac:dyDescent="0.2">
      <c r="B13" s="95" t="s">
        <v>99</v>
      </c>
      <c r="V13" s="95" t="s">
        <v>153</v>
      </c>
    </row>
    <row r="14" spans="1:30" ht="6" customHeight="1" x14ac:dyDescent="0.2"/>
    <row r="15" spans="1:30" s="175" customFormat="1" ht="15" customHeight="1" x14ac:dyDescent="0.2">
      <c r="B15" s="176" t="s">
        <v>111</v>
      </c>
      <c r="C15" s="177"/>
      <c r="D15" s="177"/>
      <c r="E15" s="178"/>
      <c r="F15" s="179"/>
      <c r="G15" s="180" t="s">
        <v>29</v>
      </c>
      <c r="H15" s="179" t="s">
        <v>41</v>
      </c>
      <c r="I15" s="179"/>
      <c r="J15" s="179" t="s">
        <v>2</v>
      </c>
      <c r="K15" s="179"/>
      <c r="L15" s="179" t="s">
        <v>42</v>
      </c>
      <c r="M15" s="179" t="s">
        <v>43</v>
      </c>
      <c r="N15" s="181"/>
      <c r="O15" s="181"/>
      <c r="U15" s="182"/>
      <c r="V15" s="74"/>
      <c r="X15" s="328" t="s">
        <v>29</v>
      </c>
      <c r="Y15" s="328"/>
      <c r="Z15" s="329" t="s">
        <v>41</v>
      </c>
      <c r="AA15" s="329"/>
      <c r="AC15" s="179" t="s">
        <v>2</v>
      </c>
    </row>
    <row r="16" spans="1:30" x14ac:dyDescent="0.2">
      <c r="B16" s="330" t="s">
        <v>83</v>
      </c>
      <c r="C16" s="101" t="s">
        <v>85</v>
      </c>
      <c r="D16" s="101"/>
      <c r="E16" s="126" t="s">
        <v>33</v>
      </c>
      <c r="F16" s="92"/>
      <c r="G16" s="107">
        <f>+'$'!G16*'$ Constantes'!$J$5/100</f>
        <v>147000</v>
      </c>
      <c r="H16" s="103">
        <f>+'$'!H16</f>
        <v>150000</v>
      </c>
      <c r="I16" s="92"/>
      <c r="J16" s="121">
        <f t="shared" ref="J16:J45" si="0">H16-G16</f>
        <v>3000</v>
      </c>
      <c r="K16" s="92"/>
      <c r="L16" s="107">
        <f t="shared" ref="L16:L34" si="1">IF(J16&lt;0,ABS(J16),0)</f>
        <v>0</v>
      </c>
      <c r="M16" s="103">
        <f t="shared" ref="M16:M34" si="2">IF(J16&gt;0,ABS(J16),0)</f>
        <v>3000</v>
      </c>
      <c r="O16" s="49" t="s">
        <v>39</v>
      </c>
      <c r="Q16" s="275" t="s">
        <v>155</v>
      </c>
      <c r="R16" s="274"/>
      <c r="S16" s="331">
        <f>+G75/G46</f>
        <v>0</v>
      </c>
      <c r="T16" s="332"/>
      <c r="U16" s="94"/>
      <c r="V16" s="214" t="s">
        <v>4</v>
      </c>
      <c r="X16" s="333">
        <f>G28/G42</f>
        <v>10</v>
      </c>
      <c r="Y16" s="334"/>
      <c r="Z16" s="334">
        <f>H28/H42</f>
        <v>10</v>
      </c>
      <c r="AA16" s="335"/>
      <c r="AC16" s="220">
        <f>Z16-X16</f>
        <v>0</v>
      </c>
    </row>
    <row r="17" spans="2:29" x14ac:dyDescent="0.2">
      <c r="B17" s="312"/>
      <c r="C17" s="113" t="s">
        <v>86</v>
      </c>
      <c r="D17" s="113"/>
      <c r="E17" s="127" t="s">
        <v>34</v>
      </c>
      <c r="F17" s="92"/>
      <c r="G17" s="118">
        <f>+'$'!G17*'$ Constantes'!$J$5/100</f>
        <v>0</v>
      </c>
      <c r="H17" s="114">
        <f>+'$'!H17</f>
        <v>0</v>
      </c>
      <c r="I17" s="92"/>
      <c r="J17" s="122">
        <f t="shared" si="0"/>
        <v>0</v>
      </c>
      <c r="K17" s="92"/>
      <c r="L17" s="108">
        <f t="shared" si="1"/>
        <v>0</v>
      </c>
      <c r="M17" s="104">
        <f t="shared" si="2"/>
        <v>0</v>
      </c>
      <c r="O17" s="49" t="s">
        <v>39</v>
      </c>
      <c r="Q17" s="275" t="s">
        <v>167</v>
      </c>
      <c r="R17" s="274"/>
      <c r="S17" s="331">
        <f>+J46/G46</f>
        <v>2.0408163265306121E-2</v>
      </c>
      <c r="T17" s="332"/>
      <c r="U17" s="94"/>
      <c r="V17" s="215" t="s">
        <v>37</v>
      </c>
      <c r="X17" s="336">
        <f>IFERROR(SUMPRODUCT(($E$16:$E$27="$")*(G16:G27))/SUMPRODUCT(($E$36:$E$39="$")*(G36:G39)),"Sin Deuda!")</f>
        <v>10</v>
      </c>
      <c r="Y17" s="337"/>
      <c r="Z17" s="337">
        <f>IFERROR(SUMPRODUCT(($E$16:$E$27="$")*(H16:H27))/SUMPRODUCT(($E$36:$E$39="$")*(H36:H39)),"Sin Deuda!")</f>
        <v>10</v>
      </c>
      <c r="AA17" s="338"/>
      <c r="AC17" s="221">
        <f>IFERROR(Z17-X17,"Sin Deuda")</f>
        <v>0</v>
      </c>
    </row>
    <row r="18" spans="2:29" x14ac:dyDescent="0.2">
      <c r="B18" s="311" t="s">
        <v>30</v>
      </c>
      <c r="C18" s="115" t="s">
        <v>84</v>
      </c>
      <c r="D18" s="115"/>
      <c r="E18" s="128" t="s">
        <v>33</v>
      </c>
      <c r="F18" s="92"/>
      <c r="G18" s="117">
        <f>+'$'!G18*'$ Constantes'!$J$5/100</f>
        <v>0</v>
      </c>
      <c r="H18" s="116">
        <f>+'$'!H18</f>
        <v>0</v>
      </c>
      <c r="I18" s="92"/>
      <c r="J18" s="123">
        <f t="shared" si="0"/>
        <v>0</v>
      </c>
      <c r="K18" s="92"/>
      <c r="L18" s="117">
        <f t="shared" si="1"/>
        <v>0</v>
      </c>
      <c r="M18" s="116">
        <f t="shared" si="2"/>
        <v>0</v>
      </c>
      <c r="O18" s="49" t="s">
        <v>39</v>
      </c>
      <c r="R18" s="74"/>
      <c r="T18" s="74"/>
      <c r="U18" s="94"/>
      <c r="V18" s="216" t="s">
        <v>38</v>
      </c>
      <c r="X18" s="313" t="str">
        <f>IFERROR(SUMPRODUCT(($E$16:$E$27="U$S")*(G16:G27))/SUMPRODUCT(($E$36:$E$39="U$S")*(G36:G39)),"Sin Deuda")</f>
        <v>Sin Deuda</v>
      </c>
      <c r="Y18" s="314"/>
      <c r="Z18" s="314" t="str">
        <f>IFERROR(SUMPRODUCT(($E$16:$E$27="U$S")*(H16:H27))/SUMPRODUCT(($E$36:$E$39="U$S")*(H36:H39)),"Sin Deuda")</f>
        <v>Sin Deuda</v>
      </c>
      <c r="AA18" s="315"/>
      <c r="AC18" s="222" t="str">
        <f>IFERROR(Z18-X18,"Sin Deuda")</f>
        <v>Sin Deuda</v>
      </c>
    </row>
    <row r="19" spans="2:29" ht="12.75" customHeight="1" x14ac:dyDescent="0.2">
      <c r="B19" s="312"/>
      <c r="C19" s="113" t="s">
        <v>87</v>
      </c>
      <c r="D19" s="113"/>
      <c r="E19" s="127" t="s">
        <v>34</v>
      </c>
      <c r="F19" s="92"/>
      <c r="G19" s="118">
        <f>+'$'!G19*'$ Constantes'!$J$5/100</f>
        <v>0</v>
      </c>
      <c r="H19" s="114">
        <f>+'$'!H19</f>
        <v>0</v>
      </c>
      <c r="I19" s="92"/>
      <c r="J19" s="122">
        <f t="shared" si="0"/>
        <v>0</v>
      </c>
      <c r="K19" s="92"/>
      <c r="L19" s="118">
        <f t="shared" si="1"/>
        <v>0</v>
      </c>
      <c r="M19" s="114">
        <f t="shared" si="2"/>
        <v>0</v>
      </c>
      <c r="O19" s="49" t="s">
        <v>39</v>
      </c>
      <c r="Q19" s="306" t="s">
        <v>119</v>
      </c>
      <c r="R19" s="101" t="s">
        <v>33</v>
      </c>
      <c r="S19" s="102">
        <f>SUMPRODUCT(($E$16:$E$44="$")*(L16:L44))</f>
        <v>300</v>
      </c>
      <c r="T19" s="152">
        <f>S19/SUM(S19:S21)</f>
        <v>0.1</v>
      </c>
      <c r="U19" s="94"/>
      <c r="V19" s="217" t="s">
        <v>6</v>
      </c>
      <c r="X19" s="318">
        <f>SUMPRODUCT(($O$16:$O$27="Disponible")*(G16:G27)/G42)</f>
        <v>10</v>
      </c>
      <c r="Y19" s="319"/>
      <c r="Z19" s="319">
        <f>SUMPRODUCT(($O$16:$O$27="Disponible")*(H16:H27)/H42)</f>
        <v>10</v>
      </c>
      <c r="AA19" s="320"/>
      <c r="AC19" s="223">
        <f>IFERROR(Z19-X19,"Sin Deuda")</f>
        <v>0</v>
      </c>
    </row>
    <row r="20" spans="2:29" ht="12.75" customHeight="1" x14ac:dyDescent="0.2">
      <c r="B20" s="311" t="s">
        <v>168</v>
      </c>
      <c r="C20" s="115" t="s">
        <v>169</v>
      </c>
      <c r="D20" s="115"/>
      <c r="E20" s="128" t="s">
        <v>33</v>
      </c>
      <c r="F20" s="92"/>
      <c r="G20" s="117">
        <f>+'$'!G20*'$ Constantes'!$J$5/100</f>
        <v>0</v>
      </c>
      <c r="H20" s="116">
        <f>+'$'!H20</f>
        <v>0</v>
      </c>
      <c r="I20" s="92"/>
      <c r="J20" s="123">
        <f t="shared" si="0"/>
        <v>0</v>
      </c>
      <c r="K20" s="92"/>
      <c r="L20" s="117">
        <f t="shared" si="1"/>
        <v>0</v>
      </c>
      <c r="M20" s="116">
        <f t="shared" si="2"/>
        <v>0</v>
      </c>
      <c r="O20" s="49" t="s">
        <v>39</v>
      </c>
      <c r="Q20" s="316"/>
      <c r="R20" s="92" t="s">
        <v>34</v>
      </c>
      <c r="S20" s="93">
        <f>SUMPRODUCT(($E$16:$E$44="U$S")*(L16:L44))</f>
        <v>0</v>
      </c>
      <c r="T20" s="153">
        <f>S20/SUM(S19:S21)</f>
        <v>0</v>
      </c>
      <c r="U20" s="94"/>
      <c r="V20" s="218" t="s">
        <v>15</v>
      </c>
      <c r="X20" s="321">
        <f>SUM(G45,G42)/SUM(G28,G35)</f>
        <v>0.1</v>
      </c>
      <c r="Y20" s="322"/>
      <c r="Z20" s="322">
        <f>SUM(H45,H42)/SUM(H28,H35)</f>
        <v>0.1</v>
      </c>
      <c r="AA20" s="323"/>
      <c r="AC20" s="224">
        <f>Z20-X20</f>
        <v>0</v>
      </c>
    </row>
    <row r="21" spans="2:29" ht="12.75" customHeight="1" x14ac:dyDescent="0.2">
      <c r="B21" s="309"/>
      <c r="C21" s="92" t="s">
        <v>170</v>
      </c>
      <c r="D21" s="92"/>
      <c r="E21" s="129" t="s">
        <v>34</v>
      </c>
      <c r="F21" s="92"/>
      <c r="G21" s="108">
        <f>+'$'!G21*'$ Constantes'!$J$5/100</f>
        <v>0</v>
      </c>
      <c r="H21" s="104">
        <f>+'$'!H21</f>
        <v>0</v>
      </c>
      <c r="I21" s="92"/>
      <c r="J21" s="124">
        <f t="shared" si="0"/>
        <v>0</v>
      </c>
      <c r="K21" s="92"/>
      <c r="L21" s="108">
        <f t="shared" si="1"/>
        <v>0</v>
      </c>
      <c r="M21" s="104">
        <f t="shared" si="2"/>
        <v>0</v>
      </c>
      <c r="O21" s="49" t="s">
        <v>39</v>
      </c>
      <c r="Q21" s="317"/>
      <c r="R21" s="156" t="s">
        <v>114</v>
      </c>
      <c r="S21" s="150">
        <f>L46</f>
        <v>2700</v>
      </c>
      <c r="T21" s="154">
        <f>S21/SUM(S19:S21)</f>
        <v>0.9</v>
      </c>
      <c r="U21" s="94"/>
      <c r="V21" s="219" t="s">
        <v>17</v>
      </c>
      <c r="X21" s="324">
        <f>SUM(G45,G42)/G46</f>
        <v>0.1111111111111111</v>
      </c>
      <c r="Y21" s="325"/>
      <c r="Z21" s="325">
        <f>SUM(H45,H42)/H46</f>
        <v>0.1111111111111111</v>
      </c>
      <c r="AA21" s="326"/>
      <c r="AC21" s="225">
        <f>Z21-X21</f>
        <v>0</v>
      </c>
    </row>
    <row r="22" spans="2:29" x14ac:dyDescent="0.2">
      <c r="B22" s="312"/>
      <c r="C22" s="113" t="s">
        <v>171</v>
      </c>
      <c r="D22" s="113"/>
      <c r="E22" s="127" t="s">
        <v>33</v>
      </c>
      <c r="F22" s="92"/>
      <c r="G22" s="118">
        <f>+'$'!G22*'$ Constantes'!$J$5/100</f>
        <v>0</v>
      </c>
      <c r="H22" s="114">
        <f>+'$'!H22</f>
        <v>0</v>
      </c>
      <c r="I22" s="92"/>
      <c r="J22" s="122">
        <f t="shared" si="0"/>
        <v>0</v>
      </c>
      <c r="K22" s="92"/>
      <c r="L22" s="118">
        <f t="shared" si="1"/>
        <v>0</v>
      </c>
      <c r="M22" s="114">
        <f t="shared" si="2"/>
        <v>0</v>
      </c>
      <c r="O22" s="49" t="s">
        <v>40</v>
      </c>
      <c r="Q22" s="306" t="s">
        <v>118</v>
      </c>
      <c r="R22" s="101" t="s">
        <v>33</v>
      </c>
      <c r="S22" s="102">
        <f>SUMPRODUCT(($E$16:$E$44="$")*(M16:M44))</f>
        <v>3000</v>
      </c>
      <c r="T22" s="152">
        <f>S22/SUM(S22:S24)</f>
        <v>1</v>
      </c>
      <c r="U22" s="94"/>
      <c r="Y22" s="166"/>
      <c r="Z22" s="171"/>
    </row>
    <row r="23" spans="2:29" ht="12.75" customHeight="1" x14ac:dyDescent="0.2">
      <c r="B23" s="302" t="s">
        <v>92</v>
      </c>
      <c r="C23" s="92" t="s">
        <v>172</v>
      </c>
      <c r="D23" s="92"/>
      <c r="E23" s="130" t="s">
        <v>34</v>
      </c>
      <c r="F23" s="92"/>
      <c r="G23" s="108">
        <f>+'$'!G23*'$ Constantes'!$J$5/100</f>
        <v>0</v>
      </c>
      <c r="H23" s="104">
        <f>+'$'!H23</f>
        <v>0</v>
      </c>
      <c r="I23" s="92"/>
      <c r="J23" s="124">
        <f t="shared" si="0"/>
        <v>0</v>
      </c>
      <c r="K23" s="92"/>
      <c r="L23" s="108">
        <f t="shared" si="1"/>
        <v>0</v>
      </c>
      <c r="M23" s="104">
        <f t="shared" si="2"/>
        <v>0</v>
      </c>
      <c r="O23" s="49" t="s">
        <v>39</v>
      </c>
      <c r="Q23" s="316"/>
      <c r="R23" s="92" t="s">
        <v>34</v>
      </c>
      <c r="S23" s="93">
        <f>SUMPRODUCT(($E$16:$E$44="U$S")*(M16:M44))</f>
        <v>0</v>
      </c>
      <c r="T23" s="153">
        <f>S23/SUM(S22:S24)</f>
        <v>0</v>
      </c>
      <c r="U23" s="94"/>
      <c r="V23" s="226" t="s">
        <v>8</v>
      </c>
      <c r="X23" s="107">
        <f>+G28</f>
        <v>147000</v>
      </c>
      <c r="Y23" s="254">
        <f>G28/SUM(G28,G35)</f>
        <v>1</v>
      </c>
      <c r="Z23" s="227">
        <f>+H28</f>
        <v>150000</v>
      </c>
      <c r="AA23" s="258">
        <f>H28/SUM(H28,H35)</f>
        <v>1</v>
      </c>
      <c r="AC23" s="262">
        <f>+Z23-X23</f>
        <v>3000</v>
      </c>
    </row>
    <row r="24" spans="2:29" x14ac:dyDescent="0.2">
      <c r="B24" s="302"/>
      <c r="C24" s="92" t="s">
        <v>88</v>
      </c>
      <c r="D24" s="92"/>
      <c r="E24" s="129" t="s">
        <v>34</v>
      </c>
      <c r="F24" s="92"/>
      <c r="G24" s="108">
        <f>+'$'!G24*'$ Constantes'!$J$5/100</f>
        <v>0</v>
      </c>
      <c r="H24" s="104">
        <f>+'$'!H24</f>
        <v>0</v>
      </c>
      <c r="I24" s="92"/>
      <c r="J24" s="124">
        <f t="shared" si="0"/>
        <v>0</v>
      </c>
      <c r="K24" s="92"/>
      <c r="L24" s="108">
        <f t="shared" si="1"/>
        <v>0</v>
      </c>
      <c r="M24" s="104">
        <f t="shared" si="2"/>
        <v>0</v>
      </c>
      <c r="O24" s="49" t="s">
        <v>40</v>
      </c>
      <c r="Q24" s="317"/>
      <c r="R24" s="156" t="s">
        <v>115</v>
      </c>
      <c r="S24" s="150">
        <f>M46</f>
        <v>0</v>
      </c>
      <c r="T24" s="154">
        <f>S24/SUM(S22:S24)</f>
        <v>0</v>
      </c>
      <c r="U24" s="94"/>
      <c r="V24" s="219" t="s">
        <v>10</v>
      </c>
      <c r="X24" s="229">
        <f>+G35</f>
        <v>0</v>
      </c>
      <c r="Y24" s="255">
        <f>1-Y23</f>
        <v>0</v>
      </c>
      <c r="Z24" s="228">
        <f>+H35</f>
        <v>0</v>
      </c>
      <c r="AA24" s="259">
        <f>1-AA23</f>
        <v>0</v>
      </c>
      <c r="AC24" s="263">
        <f t="shared" ref="AC24:AC26" si="3">+Z24-X24</f>
        <v>0</v>
      </c>
    </row>
    <row r="25" spans="2:29" x14ac:dyDescent="0.2">
      <c r="B25" s="302"/>
      <c r="C25" s="92" t="s">
        <v>89</v>
      </c>
      <c r="D25" s="92"/>
      <c r="E25" s="129" t="s">
        <v>34</v>
      </c>
      <c r="G25" s="108">
        <f>+'$'!G25*'$ Constantes'!$J$5/100</f>
        <v>0</v>
      </c>
      <c r="H25" s="104">
        <f>+'$'!H25</f>
        <v>0</v>
      </c>
      <c r="J25" s="124">
        <f t="shared" si="0"/>
        <v>0</v>
      </c>
      <c r="L25" s="108">
        <f t="shared" si="1"/>
        <v>0</v>
      </c>
      <c r="M25" s="104">
        <f t="shared" si="2"/>
        <v>0</v>
      </c>
      <c r="O25" s="49" t="s">
        <v>40</v>
      </c>
      <c r="Q25" s="155"/>
      <c r="R25" s="74"/>
      <c r="S25" s="90"/>
      <c r="T25" s="78"/>
      <c r="U25" s="94"/>
      <c r="V25" s="218" t="s">
        <v>11</v>
      </c>
      <c r="X25" s="107">
        <f>+G28-G42</f>
        <v>132300</v>
      </c>
      <c r="Y25" s="254">
        <f>(G28-G42)/SUM(G28,G35)</f>
        <v>0.9</v>
      </c>
      <c r="Z25" s="227">
        <f>+H28-H42</f>
        <v>135000</v>
      </c>
      <c r="AA25" s="258">
        <f>(H28-H42)/SUM(H28,H35)</f>
        <v>0.9</v>
      </c>
      <c r="AC25" s="264">
        <f t="shared" si="3"/>
        <v>2700</v>
      </c>
    </row>
    <row r="26" spans="2:29" x14ac:dyDescent="0.2">
      <c r="B26" s="302"/>
      <c r="C26" s="92" t="s">
        <v>90</v>
      </c>
      <c r="D26" s="92"/>
      <c r="E26" s="129" t="s">
        <v>33</v>
      </c>
      <c r="G26" s="133">
        <f>+'$'!G26*'$ Constantes'!$J$5/100</f>
        <v>0</v>
      </c>
      <c r="H26" s="119">
        <f>+'$'!H26</f>
        <v>0</v>
      </c>
      <c r="J26" s="124">
        <f t="shared" si="0"/>
        <v>0</v>
      </c>
      <c r="L26" s="108">
        <f t="shared" si="1"/>
        <v>0</v>
      </c>
      <c r="M26" s="104">
        <f t="shared" si="2"/>
        <v>0</v>
      </c>
      <c r="O26" s="49" t="s">
        <v>40</v>
      </c>
      <c r="Q26" s="306" t="s">
        <v>119</v>
      </c>
      <c r="R26" s="101" t="s">
        <v>116</v>
      </c>
      <c r="S26" s="102">
        <f>+SUM(L16:L27,L36:L41)</f>
        <v>300</v>
      </c>
      <c r="T26" s="152">
        <f>S26/SUM(S26:S28)</f>
        <v>0.1</v>
      </c>
      <c r="U26" s="91"/>
      <c r="V26" s="219" t="s">
        <v>154</v>
      </c>
      <c r="X26" s="229">
        <f>+X23-X25</f>
        <v>14700</v>
      </c>
      <c r="Y26" s="255">
        <f>Y23-Y25</f>
        <v>9.9999999999999978E-2</v>
      </c>
      <c r="Z26" s="228">
        <f>+Z23-Z25</f>
        <v>15000</v>
      </c>
      <c r="AA26" s="259">
        <f>AA23-AA25</f>
        <v>9.9999999999999978E-2</v>
      </c>
      <c r="AC26" s="263">
        <f t="shared" si="3"/>
        <v>300</v>
      </c>
    </row>
    <row r="27" spans="2:29" x14ac:dyDescent="0.2">
      <c r="B27" s="302"/>
      <c r="C27" s="92" t="s">
        <v>91</v>
      </c>
      <c r="D27" s="92"/>
      <c r="E27" s="136" t="s">
        <v>33</v>
      </c>
      <c r="G27" s="108">
        <f>+'$'!G27*'$ Constantes'!$J$5/100</f>
        <v>0</v>
      </c>
      <c r="H27" s="104">
        <f>+'$'!H27</f>
        <v>0</v>
      </c>
      <c r="J27" s="124">
        <f t="shared" si="0"/>
        <v>0</v>
      </c>
      <c r="L27" s="108">
        <f t="shared" si="1"/>
        <v>0</v>
      </c>
      <c r="M27" s="104">
        <f t="shared" si="2"/>
        <v>0</v>
      </c>
      <c r="O27" s="49" t="s">
        <v>40</v>
      </c>
      <c r="Q27" s="316"/>
      <c r="R27" s="92" t="s">
        <v>117</v>
      </c>
      <c r="S27" s="93">
        <f>+SUM(L29:L34,L43:L44)</f>
        <v>0</v>
      </c>
      <c r="T27" s="153">
        <f>S27/SUM(S26:S28)</f>
        <v>0</v>
      </c>
      <c r="U27" s="94"/>
      <c r="Y27" s="165"/>
      <c r="Z27" s="171"/>
      <c r="AA27" s="165"/>
    </row>
    <row r="28" spans="2:29" x14ac:dyDescent="0.2">
      <c r="B28" s="137" t="s">
        <v>3</v>
      </c>
      <c r="C28" s="138"/>
      <c r="D28" s="138"/>
      <c r="E28" s="139"/>
      <c r="G28" s="140">
        <f>+SUM(G16:G27)</f>
        <v>147000</v>
      </c>
      <c r="H28" s="141">
        <f>+SUM(H16:H27)</f>
        <v>150000</v>
      </c>
      <c r="J28" s="142">
        <f t="shared" si="0"/>
        <v>3000</v>
      </c>
      <c r="L28" s="140">
        <f>IF(J28&lt;0,ABS(J28),0)</f>
        <v>0</v>
      </c>
      <c r="M28" s="141">
        <f>IF(J28&gt;0,ABS(J28),0)</f>
        <v>3000</v>
      </c>
      <c r="O28" s="49"/>
      <c r="Q28" s="317"/>
      <c r="R28" s="156" t="s">
        <v>114</v>
      </c>
      <c r="S28" s="150">
        <f>+L46</f>
        <v>2700</v>
      </c>
      <c r="T28" s="154">
        <f>S28/SUM(S26:S28)</f>
        <v>0.9</v>
      </c>
      <c r="U28" s="94"/>
      <c r="V28" s="226" t="s">
        <v>44</v>
      </c>
      <c r="X28" s="107">
        <f>SUMPRODUCT(($E$16:$E$34="$")*(G16:G34))</f>
        <v>147000</v>
      </c>
      <c r="Y28" s="254">
        <f>X28/SUM(X28:X29)</f>
        <v>1</v>
      </c>
      <c r="Z28" s="227">
        <f>SUMPRODUCT(($E$16:$E$34="$")*(H16:H34))</f>
        <v>150000</v>
      </c>
      <c r="AA28" s="258">
        <f>Z28/SUM(Z28:Z29)</f>
        <v>1</v>
      </c>
      <c r="AC28" s="240">
        <f t="shared" ref="AC28:AC33" si="4">Z28-X28</f>
        <v>3000</v>
      </c>
    </row>
    <row r="29" spans="2:29" x14ac:dyDescent="0.2">
      <c r="B29" s="302" t="s">
        <v>92</v>
      </c>
      <c r="C29" s="92" t="s">
        <v>173</v>
      </c>
      <c r="D29" s="92"/>
      <c r="E29" s="130" t="s">
        <v>33</v>
      </c>
      <c r="G29" s="108">
        <f>+'$'!G29*'$ Constantes'!$J$5/100</f>
        <v>0</v>
      </c>
      <c r="H29" s="104">
        <f>+'$'!H29</f>
        <v>0</v>
      </c>
      <c r="J29" s="124">
        <f t="shared" si="0"/>
        <v>0</v>
      </c>
      <c r="L29" s="108">
        <f t="shared" si="1"/>
        <v>0</v>
      </c>
      <c r="M29" s="104">
        <f t="shared" si="2"/>
        <v>0</v>
      </c>
      <c r="O29" s="49" t="s">
        <v>39</v>
      </c>
      <c r="Q29" s="306" t="s">
        <v>118</v>
      </c>
      <c r="R29" s="101" t="s">
        <v>116</v>
      </c>
      <c r="S29" s="102">
        <f>+SUM(M16:M27)+SUM(M36:M41)</f>
        <v>3000</v>
      </c>
      <c r="T29" s="152">
        <f>S29/SUM(S29:S31)</f>
        <v>1</v>
      </c>
      <c r="V29" s="219" t="s">
        <v>45</v>
      </c>
      <c r="X29" s="229">
        <f>SUMPRODUCT(($E$16:$E$34="U$S")*(G16:G34))</f>
        <v>0</v>
      </c>
      <c r="Y29" s="255">
        <f>X29/SUM(X28:X29)</f>
        <v>0</v>
      </c>
      <c r="Z29" s="228">
        <f>SUMPRODUCT(($E$16:$E$34="U$S")*(H16:H34))</f>
        <v>0</v>
      </c>
      <c r="AA29" s="259">
        <f>Z29/SUM(Z28:Z29)</f>
        <v>0</v>
      </c>
      <c r="AC29" s="242">
        <f t="shared" si="4"/>
        <v>0</v>
      </c>
    </row>
    <row r="30" spans="2:29" x14ac:dyDescent="0.2">
      <c r="B30" s="305"/>
      <c r="C30" s="113" t="s">
        <v>91</v>
      </c>
      <c r="D30" s="113"/>
      <c r="E30" s="127" t="s">
        <v>33</v>
      </c>
      <c r="G30" s="118">
        <f>+'$'!G30*'$ Constantes'!$J$5/100</f>
        <v>0</v>
      </c>
      <c r="H30" s="114">
        <f>+'$'!H30</f>
        <v>0</v>
      </c>
      <c r="J30" s="122">
        <f t="shared" si="0"/>
        <v>0</v>
      </c>
      <c r="L30" s="118">
        <f t="shared" si="1"/>
        <v>0</v>
      </c>
      <c r="M30" s="114">
        <f t="shared" si="2"/>
        <v>0</v>
      </c>
      <c r="O30" s="49" t="s">
        <v>40</v>
      </c>
      <c r="Q30" s="307"/>
      <c r="R30" s="92" t="s">
        <v>117</v>
      </c>
      <c r="S30" s="93">
        <f>+SUM(M29:M34,M43:M44)</f>
        <v>0</v>
      </c>
      <c r="T30" s="153">
        <f>S30/SUM(S29:S31)</f>
        <v>0</v>
      </c>
      <c r="V30" s="234" t="s">
        <v>56</v>
      </c>
      <c r="X30" s="235">
        <f>SUMPRODUCT(($E$16:$E$27="$")*($G$16:$G$27))</f>
        <v>147000</v>
      </c>
      <c r="Y30" s="256">
        <f>X30/SUM(X30:X31)</f>
        <v>1</v>
      </c>
      <c r="Z30" s="236">
        <f>SUMPRODUCT(($E$16:$E$27="$")*($H$16:$H$27))</f>
        <v>150000</v>
      </c>
      <c r="AA30" s="260">
        <f>Z30/SUM(Z30:Z31)</f>
        <v>1</v>
      </c>
      <c r="AC30" s="243">
        <f t="shared" si="4"/>
        <v>3000</v>
      </c>
    </row>
    <row r="31" spans="2:29" x14ac:dyDescent="0.2">
      <c r="B31" s="309" t="s">
        <v>93</v>
      </c>
      <c r="C31" s="92" t="s">
        <v>21</v>
      </c>
      <c r="D31" s="92"/>
      <c r="E31" s="130" t="s">
        <v>33</v>
      </c>
      <c r="G31" s="108">
        <f>+'$'!G31*'$ Constantes'!$J$5/100</f>
        <v>0</v>
      </c>
      <c r="H31" s="104">
        <f>+'$'!H31</f>
        <v>0</v>
      </c>
      <c r="J31" s="124">
        <f t="shared" si="0"/>
        <v>0</v>
      </c>
      <c r="L31" s="108">
        <f t="shared" si="1"/>
        <v>0</v>
      </c>
      <c r="M31" s="104">
        <f t="shared" si="2"/>
        <v>0</v>
      </c>
      <c r="O31" s="49" t="s">
        <v>40</v>
      </c>
      <c r="Q31" s="308"/>
      <c r="R31" s="156" t="s">
        <v>115</v>
      </c>
      <c r="S31" s="150">
        <f>+M46</f>
        <v>0</v>
      </c>
      <c r="T31" s="154">
        <f>S31/SUM(S29:S31)</f>
        <v>0</v>
      </c>
      <c r="V31" s="237" t="s">
        <v>57</v>
      </c>
      <c r="X31" s="238">
        <f>SUMPRODUCT(($E$16:$E$27="U$S")*($G$16:$G$27))</f>
        <v>0</v>
      </c>
      <c r="Y31" s="257">
        <f>X31/SUM(X30:X31)</f>
        <v>0</v>
      </c>
      <c r="Z31" s="239">
        <f>SUMPRODUCT(($E$16:$E$27="U$S")*($H$16:$H$27))</f>
        <v>0</v>
      </c>
      <c r="AA31" s="261">
        <f>Z31/SUM(Z30:Z31)</f>
        <v>0</v>
      </c>
      <c r="AC31" s="241">
        <f t="shared" si="4"/>
        <v>0</v>
      </c>
    </row>
    <row r="32" spans="2:29" x14ac:dyDescent="0.2">
      <c r="B32" s="309"/>
      <c r="C32" s="92" t="s">
        <v>174</v>
      </c>
      <c r="D32" s="92"/>
      <c r="E32" s="129" t="s">
        <v>33</v>
      </c>
      <c r="G32" s="108">
        <f>+'$'!G32*'$ Constantes'!$J$5/100</f>
        <v>0</v>
      </c>
      <c r="H32" s="104">
        <f>+'$'!H32</f>
        <v>0</v>
      </c>
      <c r="J32" s="124">
        <f t="shared" si="0"/>
        <v>0</v>
      </c>
      <c r="L32" s="108">
        <f t="shared" si="1"/>
        <v>0</v>
      </c>
      <c r="M32" s="104">
        <f t="shared" si="2"/>
        <v>0</v>
      </c>
      <c r="O32" s="49" t="s">
        <v>40</v>
      </c>
      <c r="R32" s="74"/>
      <c r="T32" s="74"/>
      <c r="V32" s="234" t="s">
        <v>58</v>
      </c>
      <c r="X32" s="235">
        <f>SUMPRODUCT(($E$29:$E$34="$")*($G$29:$G$34))</f>
        <v>0</v>
      </c>
      <c r="Y32" s="256" t="e">
        <f>X32/SUM(X32:X33)</f>
        <v>#DIV/0!</v>
      </c>
      <c r="Z32" s="236">
        <f>SUMPRODUCT(($E$29:$E$34="$")*($H$29:$H$34))</f>
        <v>0</v>
      </c>
      <c r="AA32" s="260" t="e">
        <f>Z32/SUM(Z32:Z33)</f>
        <v>#DIV/0!</v>
      </c>
      <c r="AC32" s="243">
        <f t="shared" si="4"/>
        <v>0</v>
      </c>
    </row>
    <row r="33" spans="2:29" x14ac:dyDescent="0.2">
      <c r="B33" s="309"/>
      <c r="C33" s="92" t="s">
        <v>23</v>
      </c>
      <c r="D33" s="92"/>
      <c r="E33" s="129" t="s">
        <v>33</v>
      </c>
      <c r="G33" s="108">
        <f>+'$'!G33*'$ Constantes'!$J$5/100</f>
        <v>0</v>
      </c>
      <c r="H33" s="104">
        <f>+'$'!H33</f>
        <v>0</v>
      </c>
      <c r="J33" s="124">
        <f t="shared" si="0"/>
        <v>0</v>
      </c>
      <c r="L33" s="108">
        <f t="shared" si="1"/>
        <v>0</v>
      </c>
      <c r="M33" s="104">
        <f t="shared" si="2"/>
        <v>0</v>
      </c>
      <c r="O33" s="49" t="s">
        <v>40</v>
      </c>
      <c r="R33" s="74"/>
      <c r="T33" s="74"/>
      <c r="V33" s="237" t="s">
        <v>59</v>
      </c>
      <c r="X33" s="238">
        <f>SUMPRODUCT(($E$29:$E$34="U$S")*($G$29:$G$34))</f>
        <v>0</v>
      </c>
      <c r="Y33" s="257" t="e">
        <f>X33/SUM(X32:X33)</f>
        <v>#DIV/0!</v>
      </c>
      <c r="Z33" s="239">
        <f>SUMPRODUCT(($E$29:$E$34="U$S")*($H$29:$H$34))</f>
        <v>0</v>
      </c>
      <c r="AA33" s="261" t="e">
        <f>Z33/SUM(Z32:Z33)</f>
        <v>#DIV/0!</v>
      </c>
      <c r="AC33" s="241">
        <f t="shared" si="4"/>
        <v>0</v>
      </c>
    </row>
    <row r="34" spans="2:29" x14ac:dyDescent="0.2">
      <c r="B34" s="310"/>
      <c r="C34" s="89" t="s">
        <v>70</v>
      </c>
      <c r="D34" s="89"/>
      <c r="E34" s="131" t="s">
        <v>34</v>
      </c>
      <c r="G34" s="109">
        <f>+'$'!G34*'$ Constantes'!$J$5/100</f>
        <v>0</v>
      </c>
      <c r="H34" s="105">
        <f>+'$'!H34</f>
        <v>0</v>
      </c>
      <c r="J34" s="125">
        <f t="shared" si="0"/>
        <v>0</v>
      </c>
      <c r="L34" s="109">
        <f t="shared" si="1"/>
        <v>0</v>
      </c>
      <c r="M34" s="105">
        <f t="shared" si="2"/>
        <v>0</v>
      </c>
      <c r="O34" s="49" t="s">
        <v>40</v>
      </c>
      <c r="R34" s="74"/>
      <c r="T34" s="74"/>
      <c r="Y34" s="165"/>
      <c r="AA34" s="165"/>
    </row>
    <row r="35" spans="2:29" x14ac:dyDescent="0.2">
      <c r="B35" s="137" t="s">
        <v>19</v>
      </c>
      <c r="C35" s="138"/>
      <c r="D35" s="138"/>
      <c r="E35" s="139"/>
      <c r="G35" s="140">
        <f>+SUM(G29:G34)</f>
        <v>0</v>
      </c>
      <c r="H35" s="141">
        <f>+SUM(H29:H34)</f>
        <v>0</v>
      </c>
      <c r="J35" s="142">
        <f t="shared" si="0"/>
        <v>0</v>
      </c>
      <c r="L35" s="140">
        <f>IF(J35&lt;0,ABS(J35),0)</f>
        <v>0</v>
      </c>
      <c r="M35" s="141">
        <f>IF(J35&gt;0,ABS(J35),0)</f>
        <v>0</v>
      </c>
      <c r="O35" s="49"/>
      <c r="R35" s="74"/>
      <c r="T35" s="74"/>
      <c r="V35" s="226" t="s">
        <v>46</v>
      </c>
      <c r="X35" s="107">
        <f>SUMPRODUCT(($E$36:$E$44="$")*(G36:G44))</f>
        <v>14700</v>
      </c>
      <c r="Y35" s="254">
        <f>X35/SUM(X35:X36)</f>
        <v>1</v>
      </c>
      <c r="Z35" s="227">
        <f>SUMPRODUCT(($E$36:$E$44="$")*(H36:H44))</f>
        <v>15000</v>
      </c>
      <c r="AA35" s="258">
        <f>Z35/SUM(Z35:Z36)</f>
        <v>1</v>
      </c>
      <c r="AC35" s="240">
        <f t="shared" ref="AC35:AC40" si="5">Z35-X35</f>
        <v>300</v>
      </c>
    </row>
    <row r="36" spans="2:29" x14ac:dyDescent="0.2">
      <c r="B36" s="304" t="s">
        <v>100</v>
      </c>
      <c r="C36" s="115" t="s">
        <v>103</v>
      </c>
      <c r="D36" s="115"/>
      <c r="E36" s="128" t="s">
        <v>33</v>
      </c>
      <c r="G36" s="117">
        <f>+'$'!G36*'$ Constantes'!$J$5/100</f>
        <v>14700</v>
      </c>
      <c r="H36" s="116">
        <f>+'$'!H36</f>
        <v>15000</v>
      </c>
      <c r="J36" s="123">
        <f t="shared" si="0"/>
        <v>300</v>
      </c>
      <c r="L36" s="108">
        <f t="shared" ref="L36:L44" si="6">IF(J36&gt;0,ABS(J36),0)</f>
        <v>300</v>
      </c>
      <c r="M36" s="104">
        <f t="shared" ref="M36:M44" si="7">IF(J36&lt;0,ABS(J36),0)</f>
        <v>0</v>
      </c>
      <c r="R36" s="74"/>
      <c r="T36" s="74"/>
      <c r="V36" s="219" t="s">
        <v>47</v>
      </c>
      <c r="X36" s="229">
        <f>SUMPRODUCT(($E$36:$E$44="U$S")*(G36:G44))</f>
        <v>0</v>
      </c>
      <c r="Y36" s="255">
        <f>X36/SUM(X35:X36)</f>
        <v>0</v>
      </c>
      <c r="Z36" s="228">
        <f>SUMPRODUCT(($E$36:$E$44="U$S")*(H36:H44))</f>
        <v>0</v>
      </c>
      <c r="AA36" s="259">
        <f>Z36/SUM(Z35:Z36)</f>
        <v>0</v>
      </c>
      <c r="AC36" s="242">
        <f t="shared" si="5"/>
        <v>0</v>
      </c>
    </row>
    <row r="37" spans="2:29" x14ac:dyDescent="0.2">
      <c r="B37" s="305"/>
      <c r="C37" s="113" t="s">
        <v>104</v>
      </c>
      <c r="D37" s="113"/>
      <c r="E37" s="127" t="s">
        <v>34</v>
      </c>
      <c r="G37" s="118">
        <f>+'$'!G37*'$ Constantes'!$J$5/100</f>
        <v>0</v>
      </c>
      <c r="H37" s="114">
        <f>+'$'!H37</f>
        <v>0</v>
      </c>
      <c r="J37" s="122">
        <f t="shared" si="0"/>
        <v>0</v>
      </c>
      <c r="L37" s="108">
        <f t="shared" si="6"/>
        <v>0</v>
      </c>
      <c r="M37" s="104">
        <f t="shared" si="7"/>
        <v>0</v>
      </c>
      <c r="R37" s="74"/>
      <c r="T37" s="74"/>
      <c r="V37" s="234" t="s">
        <v>60</v>
      </c>
      <c r="X37" s="235">
        <f>SUMPRODUCT(($E$36:$F$41="$")*($G$36:$G$41))</f>
        <v>14700</v>
      </c>
      <c r="Y37" s="256">
        <f>X37/SUM(X37:X38)</f>
        <v>1</v>
      </c>
      <c r="Z37" s="236">
        <f>SUMPRODUCT(($E$36:$E$41="$")*($H$36:$H$41))</f>
        <v>15000</v>
      </c>
      <c r="AA37" s="260">
        <f>Z37/SUM(Z37:Z38)</f>
        <v>1</v>
      </c>
      <c r="AC37" s="243">
        <f t="shared" si="5"/>
        <v>300</v>
      </c>
    </row>
    <row r="38" spans="2:29" x14ac:dyDescent="0.2">
      <c r="B38" s="304" t="s">
        <v>107</v>
      </c>
      <c r="C38" s="115" t="s">
        <v>105</v>
      </c>
      <c r="D38" s="115"/>
      <c r="E38" s="128" t="s">
        <v>33</v>
      </c>
      <c r="G38" s="117">
        <f>+'$'!G38*'$ Constantes'!$J$5/100</f>
        <v>0</v>
      </c>
      <c r="H38" s="116">
        <f>+'$'!H38</f>
        <v>0</v>
      </c>
      <c r="J38" s="123">
        <f t="shared" si="0"/>
        <v>0</v>
      </c>
      <c r="L38" s="117">
        <f t="shared" si="6"/>
        <v>0</v>
      </c>
      <c r="M38" s="116">
        <f t="shared" si="7"/>
        <v>0</v>
      </c>
      <c r="O38" s="49"/>
      <c r="R38" s="74"/>
      <c r="T38" s="74"/>
      <c r="V38" s="237" t="s">
        <v>61</v>
      </c>
      <c r="X38" s="238">
        <f>SUMPRODUCT(($E$36:$E$41="U$S")*($G$36:$G$41))</f>
        <v>0</v>
      </c>
      <c r="Y38" s="257">
        <f>X38/SUM(X37:X38)</f>
        <v>0</v>
      </c>
      <c r="Z38" s="239">
        <f>SUMPRODUCT(($E$36:$E$41="U$S")*($H$36:$H$41))</f>
        <v>0</v>
      </c>
      <c r="AA38" s="261">
        <f>Z38/SUM(Z37:Z38)</f>
        <v>0</v>
      </c>
      <c r="AC38" s="241">
        <f t="shared" si="5"/>
        <v>0</v>
      </c>
    </row>
    <row r="39" spans="2:29" x14ac:dyDescent="0.2">
      <c r="B39" s="305"/>
      <c r="C39" s="113" t="s">
        <v>106</v>
      </c>
      <c r="D39" s="113"/>
      <c r="E39" s="127" t="s">
        <v>34</v>
      </c>
      <c r="G39" s="118">
        <f>+'$'!G39*'$ Constantes'!$J$5/100</f>
        <v>0</v>
      </c>
      <c r="H39" s="114">
        <f>+'$'!H39</f>
        <v>0</v>
      </c>
      <c r="J39" s="122">
        <f t="shared" si="0"/>
        <v>0</v>
      </c>
      <c r="L39" s="118">
        <f t="shared" si="6"/>
        <v>0</v>
      </c>
      <c r="M39" s="114">
        <f t="shared" si="7"/>
        <v>0</v>
      </c>
      <c r="R39" s="74"/>
      <c r="V39" s="234" t="s">
        <v>62</v>
      </c>
      <c r="X39" s="235">
        <f>SUMPRODUCT(($E$43:$E$44="$")*($G$43:$G$44))</f>
        <v>0</v>
      </c>
      <c r="Y39" s="256" t="str">
        <f>IFERROR(X39/SUM(X39:X40),"")</f>
        <v/>
      </c>
      <c r="Z39" s="236">
        <f>SUMPRODUCT(($E$43:$E$44="$")*($H$43:$H$44))</f>
        <v>0</v>
      </c>
      <c r="AA39" s="260" t="str">
        <f>IFERROR(Z39/SUM(Z39:Z40),"")</f>
        <v/>
      </c>
      <c r="AC39" s="243">
        <f t="shared" si="5"/>
        <v>0</v>
      </c>
    </row>
    <row r="40" spans="2:29" x14ac:dyDescent="0.2">
      <c r="B40" s="302" t="s">
        <v>91</v>
      </c>
      <c r="C40" s="92" t="s">
        <v>101</v>
      </c>
      <c r="D40" s="92"/>
      <c r="E40" s="130" t="s">
        <v>33</v>
      </c>
      <c r="G40" s="133">
        <f>+'$'!G40*'$ Constantes'!$J$5/100</f>
        <v>0</v>
      </c>
      <c r="H40" s="119">
        <f>+'$'!H40</f>
        <v>0</v>
      </c>
      <c r="J40" s="124">
        <f t="shared" si="0"/>
        <v>0</v>
      </c>
      <c r="L40" s="108">
        <f t="shared" si="6"/>
        <v>0</v>
      </c>
      <c r="M40" s="104">
        <f t="shared" si="7"/>
        <v>0</v>
      </c>
      <c r="R40" s="74"/>
      <c r="T40" s="74"/>
      <c r="V40" s="237" t="s">
        <v>63</v>
      </c>
      <c r="X40" s="238">
        <f>SUMPRODUCT(($E$43:$E$44="U$S")*($G$43:$G$44))</f>
        <v>0</v>
      </c>
      <c r="Y40" s="257" t="str">
        <f>IFERROR(X40/SUM(X39:X40),"")</f>
        <v/>
      </c>
      <c r="Z40" s="239">
        <f>SUMPRODUCT(($E$43:$E$44="U$S")*($H$43:$H$44))</f>
        <v>0</v>
      </c>
      <c r="AA40" s="261" t="str">
        <f>IFERROR(Z40/SUM(Z39:Z40),"")</f>
        <v/>
      </c>
      <c r="AC40" s="241">
        <f t="shared" si="5"/>
        <v>0</v>
      </c>
    </row>
    <row r="41" spans="2:29" x14ac:dyDescent="0.2">
      <c r="B41" s="303"/>
      <c r="C41" s="89" t="s">
        <v>102</v>
      </c>
      <c r="D41" s="89"/>
      <c r="E41" s="131" t="s">
        <v>34</v>
      </c>
      <c r="G41" s="134">
        <f>+'$'!G41*'$ Constantes'!$J$5/100</f>
        <v>0</v>
      </c>
      <c r="H41" s="120">
        <f>+'$'!H41</f>
        <v>0</v>
      </c>
      <c r="J41" s="125">
        <f t="shared" si="0"/>
        <v>0</v>
      </c>
      <c r="L41" s="109">
        <f t="shared" si="6"/>
        <v>0</v>
      </c>
      <c r="M41" s="105">
        <f t="shared" si="7"/>
        <v>0</v>
      </c>
      <c r="R41" s="74"/>
      <c r="T41" s="74"/>
      <c r="Y41" s="165"/>
      <c r="AA41" s="165"/>
    </row>
    <row r="42" spans="2:29" x14ac:dyDescent="0.2">
      <c r="B42" s="137" t="s">
        <v>24</v>
      </c>
      <c r="C42" s="138"/>
      <c r="D42" s="138"/>
      <c r="E42" s="139"/>
      <c r="G42" s="140">
        <f>+SUM(G36:G41)</f>
        <v>14700</v>
      </c>
      <c r="H42" s="141">
        <f>+SUM(H36:H41)</f>
        <v>15000</v>
      </c>
      <c r="J42" s="142">
        <f t="shared" si="0"/>
        <v>300</v>
      </c>
      <c r="L42" s="140">
        <f>IF(J42&gt;0,ABS(J42),0)</f>
        <v>300</v>
      </c>
      <c r="M42" s="141">
        <f>IF(J42&lt;0,ABS(J42),0)</f>
        <v>0</v>
      </c>
      <c r="R42" s="74"/>
      <c r="T42" s="74"/>
      <c r="U42" s="91"/>
      <c r="V42" s="244" t="s">
        <v>48</v>
      </c>
      <c r="W42" s="248"/>
      <c r="X42" s="249">
        <f>X28-X35</f>
        <v>132300</v>
      </c>
      <c r="Y42" s="245">
        <f>X42/SUM(X42:X43)</f>
        <v>1</v>
      </c>
      <c r="Z42" s="250">
        <f>Z28-Z35</f>
        <v>135000</v>
      </c>
      <c r="AA42" s="245">
        <f>Z42/SUM(Z42:Z43)</f>
        <v>1</v>
      </c>
      <c r="AB42" s="99"/>
      <c r="AC42" s="251">
        <f>Z42-X42</f>
        <v>2700</v>
      </c>
    </row>
    <row r="43" spans="2:29" x14ac:dyDescent="0.2">
      <c r="B43" s="304" t="s">
        <v>107</v>
      </c>
      <c r="C43" s="115" t="s">
        <v>108</v>
      </c>
      <c r="D43" s="115"/>
      <c r="E43" s="128" t="s">
        <v>33</v>
      </c>
      <c r="G43" s="117">
        <f>+'$'!G43*'$ Constantes'!$J$5/100</f>
        <v>0</v>
      </c>
      <c r="H43" s="116">
        <f>+'$'!H43</f>
        <v>0</v>
      </c>
      <c r="J43" s="123">
        <f t="shared" si="0"/>
        <v>0</v>
      </c>
      <c r="L43" s="117">
        <f t="shared" si="6"/>
        <v>0</v>
      </c>
      <c r="M43" s="116">
        <f t="shared" si="7"/>
        <v>0</v>
      </c>
      <c r="R43" s="74"/>
      <c r="T43" s="74"/>
      <c r="V43" s="246" t="s">
        <v>49</v>
      </c>
      <c r="W43" s="248"/>
      <c r="X43" s="146">
        <f>X29-X36</f>
        <v>0</v>
      </c>
      <c r="Y43" s="247">
        <f>X43/SUM(X42:X43)</f>
        <v>0</v>
      </c>
      <c r="Z43" s="252">
        <f>Z29-Z36</f>
        <v>0</v>
      </c>
      <c r="AA43" s="247">
        <f>Z43/SUM(Z42:Z43)</f>
        <v>0</v>
      </c>
      <c r="AB43" s="99"/>
      <c r="AC43" s="253">
        <f>Z43-X43</f>
        <v>0</v>
      </c>
    </row>
    <row r="44" spans="2:29" x14ac:dyDescent="0.2">
      <c r="B44" s="305"/>
      <c r="C44" s="113" t="s">
        <v>109</v>
      </c>
      <c r="D44" s="113"/>
      <c r="E44" s="132" t="s">
        <v>34</v>
      </c>
      <c r="G44" s="118">
        <f>+'$'!G44*'$ Constantes'!$J$5/100</f>
        <v>0</v>
      </c>
      <c r="H44" s="114">
        <f>+'$'!H44</f>
        <v>0</v>
      </c>
      <c r="J44" s="122">
        <f t="shared" si="0"/>
        <v>0</v>
      </c>
      <c r="L44" s="118">
        <f t="shared" si="6"/>
        <v>0</v>
      </c>
      <c r="M44" s="114">
        <f t="shared" si="7"/>
        <v>0</v>
      </c>
      <c r="R44" s="74"/>
      <c r="T44" s="74"/>
    </row>
    <row r="45" spans="2:29" x14ac:dyDescent="0.2">
      <c r="B45" s="137" t="s">
        <v>27</v>
      </c>
      <c r="C45" s="138"/>
      <c r="D45" s="138"/>
      <c r="E45" s="139"/>
      <c r="G45" s="140">
        <f>+SUM(G43:G44)</f>
        <v>0</v>
      </c>
      <c r="H45" s="141">
        <f>+SUM(H43:H44)</f>
        <v>0</v>
      </c>
      <c r="J45" s="142">
        <f t="shared" si="0"/>
        <v>0</v>
      </c>
      <c r="L45" s="140">
        <f>IF(J45&gt;0,ABS(J45),0)</f>
        <v>0</v>
      </c>
      <c r="M45" s="141">
        <f>IF(J45&lt;0,ABS(J45),0)</f>
        <v>0</v>
      </c>
      <c r="R45" s="74"/>
      <c r="T45" s="74"/>
      <c r="U45" s="91"/>
      <c r="X45" s="91"/>
    </row>
    <row r="46" spans="2:29" x14ac:dyDescent="0.2">
      <c r="B46" s="143" t="s">
        <v>28</v>
      </c>
      <c r="C46" s="144"/>
      <c r="D46" s="144"/>
      <c r="E46" s="145"/>
      <c r="G46" s="146">
        <f>+G28+G35-G42-G45</f>
        <v>132300</v>
      </c>
      <c r="H46" s="147">
        <f>+H28+H35-H42-H45</f>
        <v>135000</v>
      </c>
      <c r="J46" s="148">
        <f>H46-G46</f>
        <v>2700</v>
      </c>
      <c r="L46" s="146">
        <f>IF(J46&gt;0,ABS(J46),0)</f>
        <v>2700</v>
      </c>
      <c r="M46" s="147">
        <f>IF(J46&lt;0,ABS(J46),0)</f>
        <v>0</v>
      </c>
      <c r="R46" s="74"/>
      <c r="T46" s="74"/>
      <c r="U46" s="91"/>
    </row>
    <row r="47" spans="2:29" x14ac:dyDescent="0.2">
      <c r="R47" s="74"/>
      <c r="T47" s="74"/>
      <c r="U47" s="91"/>
    </row>
    <row r="48" spans="2:29" x14ac:dyDescent="0.2">
      <c r="R48" s="74"/>
      <c r="T48" s="74"/>
      <c r="U48" s="91"/>
    </row>
    <row r="49" spans="1:27" s="278" customFormat="1" x14ac:dyDescent="0.2">
      <c r="B49" s="281"/>
      <c r="E49" s="282"/>
      <c r="N49" s="283"/>
      <c r="O49" s="283"/>
      <c r="U49" s="284"/>
      <c r="V49" s="281"/>
      <c r="W49" s="281"/>
      <c r="X49" s="281"/>
      <c r="Y49" s="285"/>
      <c r="AA49" s="286"/>
    </row>
    <row r="50" spans="1:27" s="278" customFormat="1" x14ac:dyDescent="0.2">
      <c r="B50" s="281"/>
      <c r="E50" s="282"/>
      <c r="N50" s="283"/>
      <c r="O50" s="283"/>
      <c r="U50" s="284"/>
      <c r="V50" s="281"/>
      <c r="W50" s="281"/>
      <c r="X50" s="281"/>
      <c r="Y50" s="285"/>
      <c r="AA50" s="286"/>
    </row>
    <row r="51" spans="1:27" s="287" customFormat="1" x14ac:dyDescent="0.2">
      <c r="B51" s="288"/>
      <c r="E51" s="289"/>
      <c r="N51" s="290"/>
      <c r="O51" s="290"/>
      <c r="U51" s="291"/>
      <c r="V51" s="288"/>
      <c r="W51" s="288"/>
      <c r="X51" s="288"/>
      <c r="Y51" s="292"/>
      <c r="AA51" s="293"/>
    </row>
    <row r="52" spans="1:27" x14ac:dyDescent="0.2">
      <c r="B52" s="95" t="s">
        <v>140</v>
      </c>
      <c r="D52" s="170"/>
      <c r="E52" s="74"/>
      <c r="R52" s="74"/>
      <c r="T52" s="74"/>
    </row>
    <row r="53" spans="1:27" x14ac:dyDescent="0.2">
      <c r="B53" s="74"/>
      <c r="D53" s="170"/>
      <c r="E53" s="74"/>
      <c r="R53" s="74"/>
      <c r="T53" s="74"/>
    </row>
    <row r="54" spans="1:27" x14ac:dyDescent="0.2">
      <c r="A54" s="175"/>
      <c r="B54" s="175"/>
      <c r="C54" s="175"/>
      <c r="D54" s="183"/>
      <c r="G54" s="179" t="s">
        <v>129</v>
      </c>
      <c r="H54" s="184" t="s">
        <v>130</v>
      </c>
      <c r="J54" s="184" t="s">
        <v>131</v>
      </c>
      <c r="R54" s="74"/>
      <c r="T54" s="74"/>
    </row>
    <row r="55" spans="1:27" x14ac:dyDescent="0.2">
      <c r="A55" s="164">
        <v>1</v>
      </c>
      <c r="B55" s="151" t="s">
        <v>121</v>
      </c>
      <c r="C55" s="101"/>
      <c r="D55" s="185"/>
      <c r="E55" s="201"/>
      <c r="G55" s="209"/>
      <c r="H55" s="186">
        <f t="shared" ref="H55:I77" si="8">IFERROR(G55/G$55,0)</f>
        <v>0</v>
      </c>
      <c r="I55" s="186">
        <f t="shared" si="8"/>
        <v>0</v>
      </c>
      <c r="J55" s="187">
        <f t="shared" ref="J55:J77" si="9">IFERROR(G55/G$65,0%)</f>
        <v>0</v>
      </c>
      <c r="L55" s="296" t="s">
        <v>184</v>
      </c>
      <c r="Q55" s="297" t="s">
        <v>181</v>
      </c>
      <c r="R55" s="74"/>
      <c r="T55" s="74"/>
    </row>
    <row r="56" spans="1:27" x14ac:dyDescent="0.2">
      <c r="A56" s="164">
        <v>2</v>
      </c>
      <c r="B56" s="188" t="s">
        <v>124</v>
      </c>
      <c r="C56" s="89"/>
      <c r="D56" s="172"/>
      <c r="E56" s="202"/>
      <c r="G56" s="210"/>
      <c r="H56" s="168">
        <f t="shared" si="8"/>
        <v>0</v>
      </c>
      <c r="I56" s="168">
        <f t="shared" si="8"/>
        <v>0</v>
      </c>
      <c r="J56" s="189">
        <f t="shared" si="9"/>
        <v>0</v>
      </c>
      <c r="L56" s="296" t="s">
        <v>184</v>
      </c>
      <c r="Q56" s="297" t="s">
        <v>182</v>
      </c>
      <c r="R56" s="74"/>
      <c r="T56" s="74"/>
    </row>
    <row r="57" spans="1:27" x14ac:dyDescent="0.2">
      <c r="A57" s="164">
        <v>3</v>
      </c>
      <c r="B57" s="106" t="s">
        <v>126</v>
      </c>
      <c r="C57" s="100"/>
      <c r="D57" s="190"/>
      <c r="E57" s="203" t="s">
        <v>132</v>
      </c>
      <c r="G57" s="211">
        <f>+G55-G56</f>
        <v>0</v>
      </c>
      <c r="H57" s="191">
        <f t="shared" si="8"/>
        <v>0</v>
      </c>
      <c r="I57" s="191">
        <f t="shared" si="8"/>
        <v>0</v>
      </c>
      <c r="J57" s="192">
        <f t="shared" si="9"/>
        <v>0</v>
      </c>
      <c r="L57" s="296" t="s">
        <v>184</v>
      </c>
      <c r="Q57" s="297"/>
    </row>
    <row r="58" spans="1:27" x14ac:dyDescent="0.2">
      <c r="A58" s="164">
        <v>4</v>
      </c>
      <c r="B58" s="188" t="s">
        <v>123</v>
      </c>
      <c r="C58" s="89"/>
      <c r="D58" s="172"/>
      <c r="E58" s="202"/>
      <c r="G58" s="210"/>
      <c r="H58" s="168">
        <f t="shared" si="8"/>
        <v>0</v>
      </c>
      <c r="I58" s="168">
        <f t="shared" si="8"/>
        <v>0</v>
      </c>
      <c r="J58" s="189">
        <f t="shared" si="9"/>
        <v>0</v>
      </c>
      <c r="L58" s="296" t="s">
        <v>184</v>
      </c>
      <c r="Q58" s="297" t="s">
        <v>185</v>
      </c>
    </row>
    <row r="59" spans="1:27" x14ac:dyDescent="0.2">
      <c r="A59" s="164">
        <v>5</v>
      </c>
      <c r="B59" s="106" t="s">
        <v>127</v>
      </c>
      <c r="C59" s="100"/>
      <c r="D59" s="190"/>
      <c r="E59" s="203" t="s">
        <v>133</v>
      </c>
      <c r="G59" s="211">
        <f>+G57-G58</f>
        <v>0</v>
      </c>
      <c r="H59" s="191">
        <f t="shared" si="8"/>
        <v>0</v>
      </c>
      <c r="I59" s="191">
        <f t="shared" si="8"/>
        <v>0</v>
      </c>
      <c r="J59" s="192">
        <f t="shared" si="9"/>
        <v>0</v>
      </c>
      <c r="L59" s="296" t="s">
        <v>184</v>
      </c>
      <c r="Q59" s="297"/>
    </row>
    <row r="60" spans="1:27" x14ac:dyDescent="0.2">
      <c r="A60" s="164">
        <v>6</v>
      </c>
      <c r="B60" s="149" t="s">
        <v>128</v>
      </c>
      <c r="C60" s="92"/>
      <c r="D60" s="193"/>
      <c r="E60" s="204"/>
      <c r="G60" s="212"/>
      <c r="H60" s="169">
        <f t="shared" si="8"/>
        <v>0</v>
      </c>
      <c r="I60" s="169">
        <f t="shared" si="8"/>
        <v>0</v>
      </c>
      <c r="J60" s="194">
        <f t="shared" si="9"/>
        <v>0</v>
      </c>
      <c r="L60" s="296" t="s">
        <v>184</v>
      </c>
      <c r="Q60" s="297" t="s">
        <v>186</v>
      </c>
    </row>
    <row r="61" spans="1:27" x14ac:dyDescent="0.2">
      <c r="A61" s="164">
        <v>7</v>
      </c>
      <c r="B61" s="149" t="s">
        <v>134</v>
      </c>
      <c r="C61" s="92"/>
      <c r="D61" s="193"/>
      <c r="E61" s="204"/>
      <c r="G61" s="212"/>
      <c r="H61" s="169">
        <f t="shared" si="8"/>
        <v>0</v>
      </c>
      <c r="I61" s="169">
        <f t="shared" si="8"/>
        <v>0</v>
      </c>
      <c r="J61" s="194">
        <f t="shared" si="9"/>
        <v>0</v>
      </c>
      <c r="L61" s="296" t="s">
        <v>184</v>
      </c>
      <c r="Q61" s="297" t="s">
        <v>189</v>
      </c>
    </row>
    <row r="62" spans="1:27" x14ac:dyDescent="0.2">
      <c r="A62" s="164">
        <v>8</v>
      </c>
      <c r="B62" s="188" t="s">
        <v>135</v>
      </c>
      <c r="C62" s="89"/>
      <c r="D62" s="173"/>
      <c r="E62" s="205"/>
      <c r="G62" s="210"/>
      <c r="H62" s="168">
        <f t="shared" si="8"/>
        <v>0</v>
      </c>
      <c r="I62" s="168">
        <f t="shared" si="8"/>
        <v>0</v>
      </c>
      <c r="J62" s="189">
        <f t="shared" si="9"/>
        <v>0</v>
      </c>
      <c r="L62" s="296" t="s">
        <v>184</v>
      </c>
      <c r="Q62" s="297" t="s">
        <v>187</v>
      </c>
    </row>
    <row r="63" spans="1:27" x14ac:dyDescent="0.2">
      <c r="A63" s="164">
        <v>9</v>
      </c>
      <c r="B63" s="106" t="s">
        <v>136</v>
      </c>
      <c r="C63" s="100"/>
      <c r="D63" s="190"/>
      <c r="E63" s="203" t="s">
        <v>137</v>
      </c>
      <c r="G63" s="211">
        <f>+G59-G60-G61+G62</f>
        <v>0</v>
      </c>
      <c r="H63" s="191">
        <f t="shared" si="8"/>
        <v>0</v>
      </c>
      <c r="I63" s="191">
        <f t="shared" si="8"/>
        <v>0</v>
      </c>
      <c r="J63" s="192">
        <f t="shared" si="9"/>
        <v>0</v>
      </c>
      <c r="L63" s="296" t="s">
        <v>184</v>
      </c>
      <c r="Q63" s="297"/>
    </row>
    <row r="64" spans="1:27" x14ac:dyDescent="0.2">
      <c r="A64" s="164">
        <v>10</v>
      </c>
      <c r="B64" s="149" t="s">
        <v>122</v>
      </c>
      <c r="C64" s="92"/>
      <c r="D64" s="193"/>
      <c r="E64" s="204"/>
      <c r="G64" s="212"/>
      <c r="H64" s="169">
        <f t="shared" si="8"/>
        <v>0</v>
      </c>
      <c r="I64" s="169">
        <f t="shared" si="8"/>
        <v>0</v>
      </c>
      <c r="J64" s="194">
        <f t="shared" si="9"/>
        <v>0</v>
      </c>
      <c r="L64" s="296" t="s">
        <v>184</v>
      </c>
      <c r="Q64" s="297" t="s">
        <v>190</v>
      </c>
    </row>
    <row r="65" spans="1:17" x14ac:dyDescent="0.2">
      <c r="A65" s="164">
        <v>11</v>
      </c>
      <c r="B65" s="106" t="s">
        <v>125</v>
      </c>
      <c r="C65" s="100"/>
      <c r="D65" s="190"/>
      <c r="E65" s="203" t="s">
        <v>145</v>
      </c>
      <c r="G65" s="211">
        <f>+G63-G64+G60</f>
        <v>0</v>
      </c>
      <c r="H65" s="191">
        <f t="shared" si="8"/>
        <v>0</v>
      </c>
      <c r="I65" s="191">
        <f t="shared" si="8"/>
        <v>0</v>
      </c>
      <c r="J65" s="192">
        <f t="shared" si="9"/>
        <v>0</v>
      </c>
      <c r="L65" s="296" t="s">
        <v>184</v>
      </c>
    </row>
    <row r="66" spans="1:17" x14ac:dyDescent="0.2">
      <c r="A66" s="164">
        <v>12</v>
      </c>
      <c r="B66" s="188" t="s">
        <v>138</v>
      </c>
      <c r="C66" s="89"/>
      <c r="D66" s="173"/>
      <c r="E66" s="205"/>
      <c r="G66" s="210"/>
      <c r="H66" s="168">
        <f t="shared" si="8"/>
        <v>0</v>
      </c>
      <c r="I66" s="168">
        <f t="shared" si="8"/>
        <v>0</v>
      </c>
      <c r="J66" s="189">
        <f t="shared" si="9"/>
        <v>0</v>
      </c>
      <c r="L66" s="296" t="s">
        <v>184</v>
      </c>
      <c r="Q66" s="297" t="s">
        <v>188</v>
      </c>
    </row>
    <row r="67" spans="1:17" x14ac:dyDescent="0.2">
      <c r="A67" s="164">
        <v>13</v>
      </c>
      <c r="B67" s="106" t="s">
        <v>139</v>
      </c>
      <c r="C67" s="100"/>
      <c r="D67" s="190"/>
      <c r="E67" s="203" t="s">
        <v>146</v>
      </c>
      <c r="G67" s="211">
        <f>+G65-G66-G60</f>
        <v>0</v>
      </c>
      <c r="H67" s="191">
        <f t="shared" si="8"/>
        <v>0</v>
      </c>
      <c r="I67" s="191">
        <f t="shared" si="8"/>
        <v>0</v>
      </c>
      <c r="J67" s="192">
        <f t="shared" si="9"/>
        <v>0</v>
      </c>
      <c r="L67" s="296" t="s">
        <v>184</v>
      </c>
    </row>
    <row r="68" spans="1:17" x14ac:dyDescent="0.2">
      <c r="A68" s="164">
        <v>14</v>
      </c>
      <c r="B68" s="188" t="s">
        <v>141</v>
      </c>
      <c r="C68" s="89"/>
      <c r="D68" s="173"/>
      <c r="E68" s="205"/>
      <c r="G68" s="210"/>
      <c r="H68" s="168">
        <f t="shared" si="8"/>
        <v>0</v>
      </c>
      <c r="I68" s="168">
        <f t="shared" si="8"/>
        <v>0</v>
      </c>
      <c r="J68" s="189">
        <f t="shared" si="9"/>
        <v>0</v>
      </c>
      <c r="L68" s="296" t="s">
        <v>184</v>
      </c>
      <c r="Q68" s="297" t="s">
        <v>187</v>
      </c>
    </row>
    <row r="69" spans="1:17" x14ac:dyDescent="0.2">
      <c r="A69" s="164">
        <v>15</v>
      </c>
      <c r="B69" s="106" t="s">
        <v>142</v>
      </c>
      <c r="C69" s="100"/>
      <c r="D69" s="190"/>
      <c r="E69" s="203" t="s">
        <v>147</v>
      </c>
      <c r="G69" s="211">
        <f>+G67+G68</f>
        <v>0</v>
      </c>
      <c r="H69" s="191">
        <f t="shared" si="8"/>
        <v>0</v>
      </c>
      <c r="I69" s="191">
        <f t="shared" si="8"/>
        <v>0</v>
      </c>
      <c r="J69" s="192">
        <f t="shared" si="9"/>
        <v>0</v>
      </c>
      <c r="L69" s="296" t="s">
        <v>183</v>
      </c>
    </row>
    <row r="70" spans="1:17" x14ac:dyDescent="0.2">
      <c r="A70" s="164">
        <v>16</v>
      </c>
      <c r="B70" s="149" t="s">
        <v>66</v>
      </c>
      <c r="C70" s="92"/>
      <c r="D70" s="195"/>
      <c r="E70" s="206"/>
      <c r="G70" s="272"/>
      <c r="H70" s="169">
        <f t="shared" si="8"/>
        <v>0</v>
      </c>
      <c r="I70" s="169">
        <f t="shared" si="8"/>
        <v>0</v>
      </c>
      <c r="J70" s="194">
        <f t="shared" si="9"/>
        <v>0</v>
      </c>
      <c r="L70" s="296" t="s">
        <v>183</v>
      </c>
      <c r="Q70" s="297" t="s">
        <v>191</v>
      </c>
    </row>
    <row r="71" spans="1:17" x14ac:dyDescent="0.2">
      <c r="A71" s="164">
        <v>17</v>
      </c>
      <c r="B71" s="149" t="s">
        <v>143</v>
      </c>
      <c r="C71" s="92"/>
      <c r="D71" s="195"/>
      <c r="E71" s="206"/>
      <c r="G71" s="149"/>
      <c r="H71" s="169">
        <f t="shared" si="8"/>
        <v>0</v>
      </c>
      <c r="I71" s="169">
        <f t="shared" si="8"/>
        <v>0</v>
      </c>
      <c r="J71" s="194">
        <f t="shared" si="9"/>
        <v>0</v>
      </c>
      <c r="L71" s="296" t="s">
        <v>183</v>
      </c>
      <c r="Q71" s="297" t="s">
        <v>192</v>
      </c>
    </row>
    <row r="72" spans="1:17" x14ac:dyDescent="0.2">
      <c r="A72" s="164">
        <v>18</v>
      </c>
      <c r="B72" s="188" t="s">
        <v>175</v>
      </c>
      <c r="C72" s="89"/>
      <c r="D72" s="174"/>
      <c r="E72" s="207"/>
      <c r="G72" s="273"/>
      <c r="H72" s="168">
        <f t="shared" si="8"/>
        <v>0</v>
      </c>
      <c r="I72" s="168">
        <f t="shared" si="8"/>
        <v>0</v>
      </c>
      <c r="J72" s="189">
        <f t="shared" si="9"/>
        <v>0</v>
      </c>
      <c r="L72" s="296" t="s">
        <v>184</v>
      </c>
      <c r="Q72" s="297" t="s">
        <v>196</v>
      </c>
    </row>
    <row r="73" spans="1:17" x14ac:dyDescent="0.2">
      <c r="A73" s="164">
        <v>19</v>
      </c>
      <c r="B73" s="106" t="s">
        <v>144</v>
      </c>
      <c r="C73" s="100"/>
      <c r="D73" s="190"/>
      <c r="E73" s="203" t="s">
        <v>148</v>
      </c>
      <c r="G73" s="211">
        <f>+G69-G70-G71+G72</f>
        <v>0</v>
      </c>
      <c r="H73" s="191">
        <f t="shared" si="8"/>
        <v>0</v>
      </c>
      <c r="I73" s="191">
        <f t="shared" si="8"/>
        <v>0</v>
      </c>
      <c r="J73" s="192">
        <f t="shared" si="9"/>
        <v>0</v>
      </c>
      <c r="L73" s="296" t="s">
        <v>183</v>
      </c>
    </row>
    <row r="74" spans="1:17" x14ac:dyDescent="0.2">
      <c r="A74" s="164">
        <v>20</v>
      </c>
      <c r="B74" s="188" t="s">
        <v>67</v>
      </c>
      <c r="C74" s="89"/>
      <c r="D74" s="174"/>
      <c r="E74" s="207"/>
      <c r="G74" s="188"/>
      <c r="H74" s="168">
        <f t="shared" si="8"/>
        <v>0</v>
      </c>
      <c r="I74" s="168">
        <f t="shared" si="8"/>
        <v>0</v>
      </c>
      <c r="J74" s="189">
        <f t="shared" si="9"/>
        <v>0</v>
      </c>
      <c r="L74" s="296" t="s">
        <v>183</v>
      </c>
      <c r="Q74" s="297" t="s">
        <v>193</v>
      </c>
    </row>
    <row r="75" spans="1:17" x14ac:dyDescent="0.2">
      <c r="A75" s="164">
        <v>21</v>
      </c>
      <c r="B75" s="265" t="s">
        <v>151</v>
      </c>
      <c r="C75" s="266"/>
      <c r="D75" s="267"/>
      <c r="E75" s="268" t="s">
        <v>149</v>
      </c>
      <c r="G75" s="269">
        <f>+G73-G74</f>
        <v>0</v>
      </c>
      <c r="H75" s="270">
        <f t="shared" si="8"/>
        <v>0</v>
      </c>
      <c r="I75" s="270">
        <f t="shared" si="8"/>
        <v>0</v>
      </c>
      <c r="J75" s="271">
        <f t="shared" si="9"/>
        <v>0</v>
      </c>
      <c r="L75" s="296" t="s">
        <v>183</v>
      </c>
    </row>
    <row r="76" spans="1:17" x14ac:dyDescent="0.2">
      <c r="A76" s="164">
        <v>22</v>
      </c>
      <c r="B76" s="188" t="s">
        <v>68</v>
      </c>
      <c r="C76" s="89"/>
      <c r="D76" s="174"/>
      <c r="E76" s="207"/>
      <c r="G76" s="188"/>
      <c r="H76" s="168">
        <f t="shared" si="8"/>
        <v>0</v>
      </c>
      <c r="I76" s="168">
        <f t="shared" si="8"/>
        <v>0</v>
      </c>
      <c r="J76" s="189">
        <f t="shared" si="9"/>
        <v>0</v>
      </c>
      <c r="L76" s="296" t="s">
        <v>183</v>
      </c>
      <c r="Q76" s="297" t="s">
        <v>194</v>
      </c>
    </row>
    <row r="77" spans="1:17" x14ac:dyDescent="0.2">
      <c r="A77" s="164">
        <v>23</v>
      </c>
      <c r="B77" s="196" t="s">
        <v>82</v>
      </c>
      <c r="C77" s="197"/>
      <c r="D77" s="198"/>
      <c r="E77" s="208" t="s">
        <v>150</v>
      </c>
      <c r="G77" s="213">
        <f>+G75-G76</f>
        <v>0</v>
      </c>
      <c r="H77" s="199">
        <f t="shared" si="8"/>
        <v>0</v>
      </c>
      <c r="I77" s="199">
        <f t="shared" si="8"/>
        <v>0</v>
      </c>
      <c r="J77" s="200">
        <f t="shared" si="9"/>
        <v>0</v>
      </c>
      <c r="L77" s="296" t="s">
        <v>183</v>
      </c>
    </row>
    <row r="78" spans="1:17" x14ac:dyDescent="0.2">
      <c r="B78" s="74"/>
      <c r="D78" s="170"/>
      <c r="E78" s="74"/>
    </row>
    <row r="79" spans="1:17" x14ac:dyDescent="0.2">
      <c r="B79" s="98" t="s">
        <v>197</v>
      </c>
      <c r="D79" s="170"/>
      <c r="E79" s="74"/>
    </row>
    <row r="80" spans="1:17" x14ac:dyDescent="0.2"/>
    <row r="81" spans="2:27" x14ac:dyDescent="0.2"/>
    <row r="82" spans="2:27" s="278" customFormat="1" x14ac:dyDescent="0.2">
      <c r="B82" s="281"/>
      <c r="E82" s="282"/>
      <c r="N82" s="283"/>
      <c r="O82" s="283"/>
      <c r="U82" s="284"/>
      <c r="V82" s="281"/>
      <c r="W82" s="281"/>
      <c r="X82" s="281"/>
      <c r="Y82" s="285"/>
      <c r="AA82" s="286"/>
    </row>
    <row r="83" spans="2:27" s="278" customFormat="1" x14ac:dyDescent="0.2">
      <c r="B83" s="281"/>
      <c r="E83" s="282"/>
      <c r="N83" s="283"/>
      <c r="O83" s="283"/>
      <c r="U83" s="284"/>
      <c r="V83" s="281"/>
      <c r="W83" s="281"/>
      <c r="X83" s="281"/>
      <c r="Y83" s="285"/>
      <c r="AA83" s="286"/>
    </row>
  </sheetData>
  <mergeCells count="32">
    <mergeCell ref="H4:J4"/>
    <mergeCell ref="B9:B10"/>
    <mergeCell ref="X15:Y15"/>
    <mergeCell ref="Z15:AA15"/>
    <mergeCell ref="B16:B17"/>
    <mergeCell ref="S16:T16"/>
    <mergeCell ref="X16:Y16"/>
    <mergeCell ref="Z16:AA16"/>
    <mergeCell ref="S17:T17"/>
    <mergeCell ref="X17:Y17"/>
    <mergeCell ref="Z17:AA17"/>
    <mergeCell ref="B18:B19"/>
    <mergeCell ref="X18:Y18"/>
    <mergeCell ref="Z18:AA18"/>
    <mergeCell ref="Q19:Q21"/>
    <mergeCell ref="X19:Y19"/>
    <mergeCell ref="Z19:AA19"/>
    <mergeCell ref="B20:B22"/>
    <mergeCell ref="X20:Y20"/>
    <mergeCell ref="Z20:AA20"/>
    <mergeCell ref="X21:Y21"/>
    <mergeCell ref="Z21:AA21"/>
    <mergeCell ref="Q22:Q24"/>
    <mergeCell ref="B23:B27"/>
    <mergeCell ref="Q26:Q28"/>
    <mergeCell ref="B40:B41"/>
    <mergeCell ref="B43:B44"/>
    <mergeCell ref="B29:B30"/>
    <mergeCell ref="Q29:Q31"/>
    <mergeCell ref="B31:B34"/>
    <mergeCell ref="B36:B37"/>
    <mergeCell ref="B38:B39"/>
  </mergeCells>
  <conditionalFormatting sqref="E16:E27 B28 E29:E34 E36:E41 E43:E44">
    <cfRule type="cellIs" dxfId="7" priority="4" operator="equal">
      <formula>"U$S"</formula>
    </cfRule>
  </conditionalFormatting>
  <conditionalFormatting sqref="B35">
    <cfRule type="cellIs" dxfId="6" priority="3" operator="equal">
      <formula>"U$S"</formula>
    </cfRule>
  </conditionalFormatting>
  <conditionalFormatting sqref="B42">
    <cfRule type="cellIs" dxfId="5" priority="2" operator="equal">
      <formula>"U$S"</formula>
    </cfRule>
  </conditionalFormatting>
  <conditionalFormatting sqref="B45">
    <cfRule type="cellIs" dxfId="4" priority="1" operator="equal">
      <formula>"U$S"</formula>
    </cfRule>
  </conditionalFormatting>
  <dataValidations disablePrompts="1" count="1">
    <dataValidation type="list" allowBlank="1" showInputMessage="1" showErrorMessage="1" sqref="E16:E46">
      <formula1>"$,U$S"</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7"/>
  <sheetViews>
    <sheetView showGridLines="0" topLeftCell="N2" zoomScale="110" zoomScaleNormal="110" workbookViewId="0">
      <selection activeCell="M27" sqref="M27"/>
    </sheetView>
  </sheetViews>
  <sheetFormatPr baseColWidth="10" defaultRowHeight="15" x14ac:dyDescent="0.25"/>
  <cols>
    <col min="1" max="1" width="2.7109375" customWidth="1"/>
    <col min="2" max="2" width="4.28515625" customWidth="1"/>
    <col min="3" max="3" width="19.85546875" customWidth="1"/>
    <col min="4" max="4" width="13" customWidth="1"/>
    <col min="5" max="5" width="12" customWidth="1"/>
    <col min="6" max="6" width="11.5703125" customWidth="1"/>
    <col min="7" max="7" width="1.7109375" customWidth="1"/>
    <col min="8" max="9" width="11.5703125" customWidth="1"/>
    <col min="10" max="10" width="4.140625" style="48" bestFit="1" customWidth="1"/>
    <col min="11" max="11" width="14.42578125" style="48" customWidth="1"/>
    <col min="12" max="12" width="10.7109375" customWidth="1"/>
    <col min="13" max="13" width="28.7109375" bestFit="1" customWidth="1"/>
    <col min="14" max="14" width="12.140625" style="1" customWidth="1"/>
    <col min="15" max="15" width="4.7109375" bestFit="1" customWidth="1"/>
    <col min="16" max="16" width="4.140625" style="9" customWidth="1"/>
    <col min="17" max="17" width="28.42578125" customWidth="1"/>
    <col min="18" max="18" width="12.5703125" style="12" customWidth="1"/>
    <col min="19" max="19" width="6.7109375" style="12" bestFit="1" customWidth="1"/>
    <col min="20" max="20" width="12.5703125" style="12" customWidth="1"/>
    <col min="21" max="21" width="5.140625" style="12" customWidth="1"/>
    <col min="22" max="22" width="16.140625" customWidth="1"/>
    <col min="23" max="23" width="5.7109375" bestFit="1" customWidth="1"/>
  </cols>
  <sheetData>
    <row r="1" spans="2:25" x14ac:dyDescent="0.25">
      <c r="B1" t="s">
        <v>80</v>
      </c>
    </row>
    <row r="3" spans="2:25" x14ac:dyDescent="0.25">
      <c r="B3" s="13"/>
      <c r="C3" s="13"/>
      <c r="D3" s="14" t="s">
        <v>0</v>
      </c>
      <c r="E3" s="13" t="s">
        <v>1</v>
      </c>
      <c r="F3" s="13" t="s">
        <v>2</v>
      </c>
      <c r="H3" s="15" t="s">
        <v>42</v>
      </c>
      <c r="I3" s="15" t="s">
        <v>43</v>
      </c>
      <c r="R3" s="340" t="s">
        <v>29</v>
      </c>
      <c r="S3" s="340"/>
      <c r="T3" s="340" t="s">
        <v>41</v>
      </c>
      <c r="U3" s="340"/>
      <c r="V3" s="2" t="s">
        <v>2</v>
      </c>
    </row>
    <row r="4" spans="2:25" x14ac:dyDescent="0.25">
      <c r="B4" s="3" t="s">
        <v>3</v>
      </c>
      <c r="C4" s="3"/>
      <c r="D4" s="4">
        <f>SUM(D5:D14)</f>
        <v>0</v>
      </c>
      <c r="E4" s="4">
        <f>SUM(E5:E14)</f>
        <v>0</v>
      </c>
      <c r="F4" s="4">
        <f>E4-D4</f>
        <v>0</v>
      </c>
      <c r="H4" s="4">
        <f t="shared" ref="H4:H20" si="0">IF(F4&lt;0,ABS(F4),0)</f>
        <v>0</v>
      </c>
      <c r="I4" s="4">
        <f>IF(F4&gt;0,ABS(F4),0)</f>
        <v>0</v>
      </c>
      <c r="M4" s="5" t="s">
        <v>50</v>
      </c>
      <c r="N4" s="17">
        <f>SUMPRODUCT(($B$5:$B$28="$")*(H5:H28))</f>
        <v>0</v>
      </c>
      <c r="O4" s="22" t="e">
        <f>N4/SUM(N4:N6)</f>
        <v>#DIV/0!</v>
      </c>
      <c r="Q4" s="46" t="s">
        <v>4</v>
      </c>
      <c r="R4" s="349" t="e">
        <f>D4/D21</f>
        <v>#DIV/0!</v>
      </c>
      <c r="S4" s="350"/>
      <c r="T4" s="349" t="e">
        <f>E4/E21</f>
        <v>#DIV/0!</v>
      </c>
      <c r="U4" s="350"/>
      <c r="V4" s="47" t="e">
        <f>T4-R4</f>
        <v>#DIV/0!</v>
      </c>
    </row>
    <row r="5" spans="2:25" x14ac:dyDescent="0.25">
      <c r="B5" s="54" t="s">
        <v>33</v>
      </c>
      <c r="C5" t="s">
        <v>5</v>
      </c>
      <c r="D5" s="1"/>
      <c r="E5" s="1"/>
      <c r="F5" s="1"/>
      <c r="H5" s="1">
        <f t="shared" si="0"/>
        <v>0</v>
      </c>
      <c r="I5" s="1">
        <f t="shared" ref="I5:I20" si="1">IF(F5&gt;0,ABS(F5),0)</f>
        <v>0</v>
      </c>
      <c r="K5" s="49" t="s">
        <v>39</v>
      </c>
      <c r="M5" s="8" t="s">
        <v>51</v>
      </c>
      <c r="N5" s="19">
        <f>SUMPRODUCT(($B$5:$B$28="U$S")*(H5:H28))</f>
        <v>0</v>
      </c>
      <c r="O5" s="23" t="e">
        <f>N5/SUM(N4:N6)</f>
        <v>#DIV/0!</v>
      </c>
      <c r="P5" s="10"/>
      <c r="Q5" s="33" t="s">
        <v>37</v>
      </c>
      <c r="R5" s="351" t="str">
        <f>IFERROR(SUMPRODUCT(($B$5:$B$14="$")*(D5:D14))/SUMPRODUCT(($B$22:$B$25="$")*(D22:D25)),"Sin Deuda!")</f>
        <v>Sin Deuda!</v>
      </c>
      <c r="S5" s="352"/>
      <c r="T5" s="351" t="str">
        <f>IFERROR(SUMPRODUCT(($B$5:$B$14="$")*(E5:E14))/SUMPRODUCT(($B$22:$B$25="$")*(E22:E25)),"Sin Deuda!")</f>
        <v>Sin Deuda!</v>
      </c>
      <c r="U5" s="352"/>
      <c r="V5" s="36" t="str">
        <f>IFERROR(T5-R5,"Sin Deuda")</f>
        <v>Sin Deuda</v>
      </c>
    </row>
    <row r="6" spans="2:25" x14ac:dyDescent="0.25">
      <c r="B6" s="54" t="s">
        <v>33</v>
      </c>
      <c r="C6" t="s">
        <v>7</v>
      </c>
      <c r="D6" s="1"/>
      <c r="E6" s="1"/>
      <c r="F6" s="1"/>
      <c r="H6" s="1">
        <f t="shared" si="0"/>
        <v>0</v>
      </c>
      <c r="I6" s="1">
        <f t="shared" si="1"/>
        <v>0</v>
      </c>
      <c r="K6" s="49" t="s">
        <v>39</v>
      </c>
      <c r="M6" s="7" t="s">
        <v>54</v>
      </c>
      <c r="N6" s="14">
        <f>H29</f>
        <v>0</v>
      </c>
      <c r="O6" s="24" t="e">
        <f>N6/SUM(N4:N6)</f>
        <v>#DIV/0!</v>
      </c>
      <c r="P6" s="10"/>
      <c r="Q6" s="37" t="s">
        <v>38</v>
      </c>
      <c r="R6" s="345" t="str">
        <f>IFERROR(SUMPRODUCT(($B$5:$B$14="U$S")*(D5:D14))/SUMPRODUCT(($B$22:$B$25="U$S")*(D22:D25)),"Sin Deuda")</f>
        <v>Sin Deuda</v>
      </c>
      <c r="S6" s="346"/>
      <c r="T6" s="345" t="str">
        <f>IFERROR(SUMPRODUCT(($B$5:$B$14="U$S")*(E5:E14))/SUMPRODUCT(($B$22:$B$25="U$S")*(E22:E25)),"Sin Deuda")</f>
        <v>Sin Deuda</v>
      </c>
      <c r="U6" s="346"/>
      <c r="V6" s="38" t="str">
        <f>IFERROR(T6-R6,"Sin Deuda")</f>
        <v>Sin Deuda</v>
      </c>
    </row>
    <row r="7" spans="2:25" x14ac:dyDescent="0.25">
      <c r="B7" s="54" t="s">
        <v>33</v>
      </c>
      <c r="C7" t="s">
        <v>9</v>
      </c>
      <c r="D7" s="1"/>
      <c r="E7" s="1"/>
      <c r="F7" s="1"/>
      <c r="H7" s="1">
        <f t="shared" si="0"/>
        <v>0</v>
      </c>
      <c r="I7" s="1">
        <f t="shared" si="1"/>
        <v>0</v>
      </c>
      <c r="K7" s="49" t="s">
        <v>39</v>
      </c>
      <c r="M7" s="5" t="s">
        <v>52</v>
      </c>
      <c r="N7" s="17">
        <f>SUMPRODUCT(($B$5:$B$28="$")*(I5:I28))</f>
        <v>0</v>
      </c>
      <c r="O7" s="22" t="e">
        <f>N7/SUM(N7:N9)</f>
        <v>#DIV/0!</v>
      </c>
      <c r="P7" s="10"/>
      <c r="Q7" s="16" t="s">
        <v>6</v>
      </c>
      <c r="R7" s="347" t="e">
        <f>SUMPRODUCT(($K$5:$K$14="Disponible")*(D5:D14)/D21)</f>
        <v>#DIV/0!</v>
      </c>
      <c r="S7" s="348"/>
      <c r="T7" s="347" t="e">
        <f>SUMPRODUCT(($K$5:$K$14="Disponible")*(E5:E14)/E21)</f>
        <v>#DIV/0!</v>
      </c>
      <c r="U7" s="348"/>
      <c r="V7" s="30" t="str">
        <f>IFERROR(T7-R7,"Sin Deuda")</f>
        <v>Sin Deuda</v>
      </c>
    </row>
    <row r="8" spans="2:25" x14ac:dyDescent="0.25">
      <c r="B8" s="54" t="s">
        <v>33</v>
      </c>
      <c r="C8" t="s">
        <v>30</v>
      </c>
      <c r="D8" s="1"/>
      <c r="E8" s="1"/>
      <c r="F8" s="1"/>
      <c r="H8" s="1">
        <f t="shared" si="0"/>
        <v>0</v>
      </c>
      <c r="I8" s="1">
        <f t="shared" si="1"/>
        <v>0</v>
      </c>
      <c r="K8" s="49" t="s">
        <v>39</v>
      </c>
      <c r="M8" s="8" t="s">
        <v>53</v>
      </c>
      <c r="N8" s="19">
        <f>SUMPRODUCT(($B$5:$B$28="U$S")*(I5:I28))</f>
        <v>0</v>
      </c>
      <c r="O8" s="23" t="e">
        <f>N8/SUM(N7:N9)</f>
        <v>#DIV/0!</v>
      </c>
      <c r="P8" s="10"/>
      <c r="Q8" s="5" t="s">
        <v>8</v>
      </c>
      <c r="R8" s="341" t="e">
        <f>D4/SUM(D4,D15)</f>
        <v>#DIV/0!</v>
      </c>
      <c r="S8" s="342"/>
      <c r="T8" s="341" t="e">
        <f>E4/SUM(E4,E15)</f>
        <v>#DIV/0!</v>
      </c>
      <c r="U8" s="342"/>
      <c r="V8" s="50" t="e">
        <f>T8-R8</f>
        <v>#DIV/0!</v>
      </c>
      <c r="W8" s="2"/>
    </row>
    <row r="9" spans="2:25" x14ac:dyDescent="0.25">
      <c r="B9" s="54" t="s">
        <v>34</v>
      </c>
      <c r="C9" t="s">
        <v>12</v>
      </c>
      <c r="D9" s="1"/>
      <c r="E9" s="1"/>
      <c r="F9" s="1"/>
      <c r="H9" s="1">
        <f t="shared" si="0"/>
        <v>0</v>
      </c>
      <c r="I9" s="1">
        <f t="shared" si="1"/>
        <v>0</v>
      </c>
      <c r="K9" s="49" t="s">
        <v>39</v>
      </c>
      <c r="M9" s="7" t="s">
        <v>55</v>
      </c>
      <c r="N9" s="14">
        <f>I29</f>
        <v>0</v>
      </c>
      <c r="O9" s="24" t="e">
        <f>N9/SUM(N7:N9)</f>
        <v>#DIV/0!</v>
      </c>
      <c r="P9" s="10"/>
      <c r="Q9" s="7" t="s">
        <v>10</v>
      </c>
      <c r="R9" s="343" t="e">
        <f>1-R8</f>
        <v>#DIV/0!</v>
      </c>
      <c r="S9" s="344"/>
      <c r="T9" s="343" t="e">
        <f>1-T8</f>
        <v>#DIV/0!</v>
      </c>
      <c r="U9" s="344"/>
      <c r="V9" s="51" t="e">
        <f t="shared" ref="V9:V13" si="2">T9-R9</f>
        <v>#DIV/0!</v>
      </c>
      <c r="Y9" s="1"/>
    </row>
    <row r="10" spans="2:25" x14ac:dyDescent="0.25">
      <c r="B10" s="54" t="s">
        <v>34</v>
      </c>
      <c r="C10" t="s">
        <v>14</v>
      </c>
      <c r="D10" s="1"/>
      <c r="E10" s="1"/>
      <c r="F10" s="1"/>
      <c r="H10" s="1">
        <f t="shared" si="0"/>
        <v>0</v>
      </c>
      <c r="I10" s="1">
        <f t="shared" si="1"/>
        <v>0</v>
      </c>
      <c r="K10" s="49" t="s">
        <v>40</v>
      </c>
      <c r="P10" s="10"/>
      <c r="Q10" s="5" t="s">
        <v>11</v>
      </c>
      <c r="R10" s="341" t="e">
        <f>(D4-D21)/SUM(D4,D15)</f>
        <v>#DIV/0!</v>
      </c>
      <c r="S10" s="342"/>
      <c r="T10" s="341" t="e">
        <f>(E4-E21)/SUM(E4,E15)</f>
        <v>#DIV/0!</v>
      </c>
      <c r="U10" s="342"/>
      <c r="V10" s="52" t="e">
        <f t="shared" si="2"/>
        <v>#DIV/0!</v>
      </c>
      <c r="Y10" s="1"/>
    </row>
    <row r="11" spans="2:25" x14ac:dyDescent="0.25">
      <c r="B11" s="54" t="s">
        <v>34</v>
      </c>
      <c r="C11" t="s">
        <v>16</v>
      </c>
      <c r="D11" s="1"/>
      <c r="E11" s="1"/>
      <c r="F11" s="1"/>
      <c r="H11" s="1">
        <f t="shared" si="0"/>
        <v>0</v>
      </c>
      <c r="I11" s="1">
        <f t="shared" si="1"/>
        <v>0</v>
      </c>
      <c r="K11" s="49" t="s">
        <v>39</v>
      </c>
      <c r="P11" s="10"/>
      <c r="Q11" s="7" t="s">
        <v>13</v>
      </c>
      <c r="R11" s="343" t="e">
        <f>R8-R10</f>
        <v>#DIV/0!</v>
      </c>
      <c r="S11" s="344"/>
      <c r="T11" s="343" t="e">
        <f>T8-T10</f>
        <v>#DIV/0!</v>
      </c>
      <c r="U11" s="344"/>
      <c r="V11" s="51" t="e">
        <f t="shared" si="2"/>
        <v>#DIV/0!</v>
      </c>
      <c r="W11" s="11"/>
    </row>
    <row r="12" spans="2:25" x14ac:dyDescent="0.25">
      <c r="B12" s="54" t="s">
        <v>33</v>
      </c>
      <c r="C12" t="s">
        <v>18</v>
      </c>
      <c r="D12" s="71"/>
      <c r="E12" s="71"/>
      <c r="F12" s="1"/>
      <c r="H12" s="1">
        <f t="shared" si="0"/>
        <v>0</v>
      </c>
      <c r="I12" s="1">
        <f t="shared" si="1"/>
        <v>0</v>
      </c>
      <c r="K12" s="49" t="s">
        <v>39</v>
      </c>
      <c r="M12" s="60" t="s">
        <v>73</v>
      </c>
      <c r="N12" s="73"/>
      <c r="O12" s="25"/>
      <c r="P12" s="10"/>
      <c r="Q12" s="5" t="s">
        <v>15</v>
      </c>
      <c r="R12" s="341" t="e">
        <f>SUM(D26,D21)/SUM(D4,D15)</f>
        <v>#DIV/0!</v>
      </c>
      <c r="S12" s="342"/>
      <c r="T12" s="341" t="e">
        <f>SUM(E26,E21)/SUM(E4,E15)</f>
        <v>#DIV/0!</v>
      </c>
      <c r="U12" s="342"/>
      <c r="V12" s="52" t="e">
        <f t="shared" si="2"/>
        <v>#DIV/0!</v>
      </c>
      <c r="W12" s="11"/>
    </row>
    <row r="13" spans="2:25" x14ac:dyDescent="0.25">
      <c r="B13" s="54" t="s">
        <v>34</v>
      </c>
      <c r="C13" t="s">
        <v>32</v>
      </c>
      <c r="D13" s="1"/>
      <c r="E13" s="1"/>
      <c r="F13" s="1"/>
      <c r="H13" s="1">
        <f t="shared" si="0"/>
        <v>0</v>
      </c>
      <c r="I13" s="1">
        <f t="shared" si="1"/>
        <v>0</v>
      </c>
      <c r="K13" s="49" t="s">
        <v>40</v>
      </c>
      <c r="M13" s="5" t="s">
        <v>74</v>
      </c>
      <c r="N13" s="6" t="e">
        <f>(F29+N24)/N12</f>
        <v>#DIV/0!</v>
      </c>
      <c r="P13" s="10"/>
      <c r="Q13" s="7" t="s">
        <v>17</v>
      </c>
      <c r="R13" s="343" t="e">
        <f>SUM(D26,D21)/D29</f>
        <v>#DIV/0!</v>
      </c>
      <c r="S13" s="344"/>
      <c r="T13" s="343" t="e">
        <f>SUM(E26,E21)/E29</f>
        <v>#DIV/0!</v>
      </c>
      <c r="U13" s="344"/>
      <c r="V13" s="53" t="e">
        <f t="shared" si="2"/>
        <v>#DIV/0!</v>
      </c>
      <c r="W13" s="11"/>
    </row>
    <row r="14" spans="2:25" x14ac:dyDescent="0.25">
      <c r="B14" s="55" t="s">
        <v>33</v>
      </c>
      <c r="C14" s="13" t="s">
        <v>31</v>
      </c>
      <c r="D14" s="14"/>
      <c r="E14" s="14"/>
      <c r="F14" s="14"/>
      <c r="H14" s="14">
        <f t="shared" si="0"/>
        <v>0</v>
      </c>
      <c r="I14" s="14">
        <f t="shared" si="1"/>
        <v>0</v>
      </c>
      <c r="K14" s="49" t="s">
        <v>40</v>
      </c>
      <c r="M14" s="8" t="s">
        <v>75</v>
      </c>
      <c r="N14" s="66" t="e">
        <f>N12/SUM(B26,D4,D15)</f>
        <v>#DIV/0!</v>
      </c>
      <c r="P14" s="10"/>
      <c r="Q14" s="10"/>
      <c r="R14" s="10"/>
      <c r="S14" s="10"/>
      <c r="T14" s="10"/>
      <c r="U14" s="10"/>
      <c r="V14" s="10"/>
      <c r="W14" s="11"/>
    </row>
    <row r="15" spans="2:25" x14ac:dyDescent="0.25">
      <c r="B15" s="3" t="s">
        <v>19</v>
      </c>
      <c r="C15" s="3"/>
      <c r="D15" s="4">
        <f>SUM(D16:D20)</f>
        <v>0</v>
      </c>
      <c r="E15" s="4">
        <f>SUM(E16:E20)</f>
        <v>0</v>
      </c>
      <c r="F15" s="4">
        <f t="shared" ref="F15:F31" si="3">E15-D15</f>
        <v>0</v>
      </c>
      <c r="H15" s="4">
        <f t="shared" si="0"/>
        <v>0</v>
      </c>
      <c r="I15" s="4">
        <f t="shared" si="1"/>
        <v>0</v>
      </c>
      <c r="M15" s="7" t="s">
        <v>76</v>
      </c>
      <c r="N15" s="67" t="e">
        <f>SUM(D4,D15)/D29</f>
        <v>#DIV/0!</v>
      </c>
      <c r="R15" s="340" t="s">
        <v>29</v>
      </c>
      <c r="S15" s="340"/>
      <c r="T15" s="340" t="s">
        <v>41</v>
      </c>
      <c r="U15" s="340"/>
      <c r="V15" s="2" t="s">
        <v>2</v>
      </c>
    </row>
    <row r="16" spans="2:25" x14ac:dyDescent="0.25">
      <c r="B16" s="54" t="s">
        <v>33</v>
      </c>
      <c r="C16" t="s">
        <v>20</v>
      </c>
      <c r="D16" s="1"/>
      <c r="E16" s="1"/>
      <c r="F16" s="1"/>
      <c r="H16" s="1">
        <f t="shared" si="0"/>
        <v>0</v>
      </c>
      <c r="I16" s="1">
        <f t="shared" si="1"/>
        <v>0</v>
      </c>
      <c r="K16" s="49" t="s">
        <v>39</v>
      </c>
      <c r="M16" s="16" t="s">
        <v>77</v>
      </c>
      <c r="N16" s="68" t="e">
        <f>N13*N14*N15</f>
        <v>#DIV/0!</v>
      </c>
      <c r="P16" s="10"/>
      <c r="Q16" s="5" t="s">
        <v>44</v>
      </c>
      <c r="R16" s="26">
        <f>SUMPRODUCT(($B$4:$B$20="$")*(D4:D20))</f>
        <v>0</v>
      </c>
      <c r="S16" s="27" t="e">
        <f>R16/SUM(R16:R17)</f>
        <v>#DIV/0!</v>
      </c>
      <c r="T16" s="26">
        <f>SUMPRODUCT(($B$4:$B$20="$")*(E4:E20))</f>
        <v>0</v>
      </c>
      <c r="U16" s="27" t="e">
        <f>T16/SUM(T16:T17)</f>
        <v>#DIV/0!</v>
      </c>
      <c r="V16" s="20">
        <f>T16-R16</f>
        <v>0</v>
      </c>
    </row>
    <row r="17" spans="2:23" x14ac:dyDescent="0.25">
      <c r="B17" s="54" t="s">
        <v>33</v>
      </c>
      <c r="C17" t="s">
        <v>21</v>
      </c>
      <c r="D17" s="1"/>
      <c r="E17" s="1"/>
      <c r="F17" s="1"/>
      <c r="H17" s="1">
        <f t="shared" si="0"/>
        <v>0</v>
      </c>
      <c r="I17" s="1">
        <f t="shared" si="1"/>
        <v>0</v>
      </c>
      <c r="K17" s="49" t="s">
        <v>40</v>
      </c>
      <c r="M17" s="16" t="s">
        <v>78</v>
      </c>
      <c r="N17" s="68" t="e">
        <f>F29/D29</f>
        <v>#DIV/0!</v>
      </c>
      <c r="P17" s="10"/>
      <c r="Q17" s="43" t="s">
        <v>45</v>
      </c>
      <c r="R17" s="44">
        <f>SUMPRODUCT(($B$4:$B$20="U$S")*(D4:D20))</f>
        <v>0</v>
      </c>
      <c r="S17" s="41" t="e">
        <f>R17/SUM(R16:R17)</f>
        <v>#DIV/0!</v>
      </c>
      <c r="T17" s="44">
        <f>SUMPRODUCT(($B$4:$B$20="U$S")*(E4:E20))</f>
        <v>0</v>
      </c>
      <c r="U17" s="41" t="e">
        <f>T17/SUM(T16:T17)</f>
        <v>#DIV/0!</v>
      </c>
      <c r="V17" s="45">
        <f>T17-R17</f>
        <v>0</v>
      </c>
    </row>
    <row r="18" spans="2:23" x14ac:dyDescent="0.25">
      <c r="B18" s="54" t="s">
        <v>33</v>
      </c>
      <c r="C18" t="s">
        <v>22</v>
      </c>
      <c r="D18" s="1"/>
      <c r="E18" s="1"/>
      <c r="F18" s="1"/>
      <c r="H18" s="1">
        <f t="shared" si="0"/>
        <v>0</v>
      </c>
      <c r="I18" s="1">
        <f t="shared" si="1"/>
        <v>0</v>
      </c>
      <c r="K18" s="49" t="s">
        <v>39</v>
      </c>
      <c r="M18" s="69" t="s">
        <v>79</v>
      </c>
      <c r="N18" s="70" t="e">
        <f>F31/D31</f>
        <v>#DIV/0!</v>
      </c>
      <c r="P18" s="10"/>
      <c r="Q18" s="33" t="s">
        <v>56</v>
      </c>
      <c r="R18" s="34">
        <f>SUMPRODUCT(($B$5:$B$14="$")*($D$5:$D$14))</f>
        <v>0</v>
      </c>
      <c r="S18" s="32" t="e">
        <f>R18/SUM(R18:R19)</f>
        <v>#DIV/0!</v>
      </c>
      <c r="T18" s="34">
        <f>SUMPRODUCT(($B$5:$B$14="$")*($E$5:$E$14))</f>
        <v>0</v>
      </c>
      <c r="U18" s="32" t="e">
        <f>T18/SUM(T18:T19)</f>
        <v>#DIV/0!</v>
      </c>
      <c r="V18" s="35">
        <f>T18-R18</f>
        <v>0</v>
      </c>
      <c r="W18" s="63"/>
    </row>
    <row r="19" spans="2:23" x14ac:dyDescent="0.25">
      <c r="B19" s="54" t="s">
        <v>33</v>
      </c>
      <c r="C19" t="s">
        <v>23</v>
      </c>
      <c r="D19" s="1"/>
      <c r="E19" s="1"/>
      <c r="F19" s="1"/>
      <c r="H19" s="1">
        <f t="shared" si="0"/>
        <v>0</v>
      </c>
      <c r="I19" s="1">
        <f t="shared" si="1"/>
        <v>0</v>
      </c>
      <c r="K19" s="49" t="s">
        <v>40</v>
      </c>
      <c r="P19" s="10"/>
      <c r="Q19" s="39" t="s">
        <v>57</v>
      </c>
      <c r="R19" s="40">
        <f>SUMPRODUCT(($B$5:$B$14="U$S")*($D$5:$D$14))</f>
        <v>0</v>
      </c>
      <c r="S19" s="41" t="e">
        <f>R19/SUM(R18:R19)</f>
        <v>#DIV/0!</v>
      </c>
      <c r="T19" s="40">
        <f>SUMPRODUCT(($B$5:$B$14="U$S")*($E$5:$E$14))</f>
        <v>0</v>
      </c>
      <c r="U19" s="41" t="e">
        <f>T19/SUM(T18:T19)</f>
        <v>#DIV/0!</v>
      </c>
      <c r="V19" s="42">
        <f>T19-R19</f>
        <v>0</v>
      </c>
      <c r="W19" s="63"/>
    </row>
    <row r="20" spans="2:23" x14ac:dyDescent="0.25">
      <c r="B20" s="55" t="s">
        <v>34</v>
      </c>
      <c r="C20" s="13" t="s">
        <v>70</v>
      </c>
      <c r="D20" s="14"/>
      <c r="E20" s="14"/>
      <c r="F20" s="14"/>
      <c r="H20" s="14">
        <f t="shared" si="0"/>
        <v>0</v>
      </c>
      <c r="I20" s="14">
        <f t="shared" si="1"/>
        <v>0</v>
      </c>
      <c r="K20" s="49" t="s">
        <v>40</v>
      </c>
      <c r="P20" s="10"/>
      <c r="Q20" s="33" t="s">
        <v>58</v>
      </c>
      <c r="R20" s="34">
        <f>SUMPRODUCT(($B$16:$B$20="$")*($D$16:$D$20))</f>
        <v>0</v>
      </c>
      <c r="S20" s="32" t="e">
        <f>R20/SUM(R20:R21)</f>
        <v>#DIV/0!</v>
      </c>
      <c r="T20" s="34">
        <f>SUMPRODUCT(($B$16:$B$20="$")*($E$16:$E$20))</f>
        <v>0</v>
      </c>
      <c r="U20" s="32" t="e">
        <f>T20/SUM(T20:T21)</f>
        <v>#DIV/0!</v>
      </c>
      <c r="V20" s="35">
        <f t="shared" ref="V20:V23" si="4">T20-R20</f>
        <v>0</v>
      </c>
      <c r="W20" s="63"/>
    </row>
    <row r="21" spans="2:23" x14ac:dyDescent="0.25">
      <c r="B21" s="3" t="s">
        <v>24</v>
      </c>
      <c r="C21" s="3"/>
      <c r="D21" s="4">
        <f>SUM(D22:D25)</f>
        <v>0</v>
      </c>
      <c r="E21" s="4">
        <f>SUM(E22:E25)</f>
        <v>0</v>
      </c>
      <c r="F21" s="4">
        <f t="shared" si="3"/>
        <v>0</v>
      </c>
      <c r="H21" s="4">
        <f>IF(F21&gt;0,ABS(F21),0)</f>
        <v>0</v>
      </c>
      <c r="I21" s="4">
        <f>IF(F21&lt;0,ABS(F21),0)</f>
        <v>0</v>
      </c>
      <c r="M21" s="60" t="s">
        <v>65</v>
      </c>
      <c r="N21" s="62">
        <f>SUM(N22:N25)</f>
        <v>0</v>
      </c>
      <c r="O21" s="61">
        <v>1</v>
      </c>
      <c r="Q21" s="33" t="s">
        <v>59</v>
      </c>
      <c r="R21" s="34">
        <f>SUMPRODUCT(($B$16:$B$20="U$S")*($D$16:$D$20))</f>
        <v>0</v>
      </c>
      <c r="S21" s="32" t="e">
        <f>R21/SUM(R20:R21)</f>
        <v>#DIV/0!</v>
      </c>
      <c r="T21" s="34">
        <f>SUMPRODUCT(($B$16:$B$20="U$S")*($E$16:$E$20))</f>
        <v>0</v>
      </c>
      <c r="U21" s="32" t="e">
        <f>T21/SUM(T20:T21)</f>
        <v>#DIV/0!</v>
      </c>
      <c r="V21" s="35">
        <f t="shared" si="4"/>
        <v>0</v>
      </c>
      <c r="W21" s="63"/>
    </row>
    <row r="22" spans="2:23" x14ac:dyDescent="0.25">
      <c r="B22" s="54" t="s">
        <v>33</v>
      </c>
      <c r="C22" t="s">
        <v>71</v>
      </c>
      <c r="D22" s="71"/>
      <c r="E22" s="31"/>
      <c r="F22" s="1"/>
      <c r="H22" s="1">
        <f t="shared" ref="H22:H29" si="5">IF(F22&gt;0,ABS(F22),0)</f>
        <v>0</v>
      </c>
      <c r="I22" s="1">
        <f t="shared" ref="I22:I29" si="6">IF(F22&lt;0,ABS(F22),0)</f>
        <v>0</v>
      </c>
      <c r="K22" s="49"/>
      <c r="M22" s="5" t="s">
        <v>66</v>
      </c>
      <c r="N22" s="17"/>
      <c r="O22" s="22" t="e">
        <f>N22/SUM($N$22:$N$25)</f>
        <v>#DIV/0!</v>
      </c>
      <c r="P22" s="10"/>
      <c r="Q22" s="18" t="s">
        <v>46</v>
      </c>
      <c r="R22" s="26">
        <f>SUMPRODUCT(($B$22:$B$26="$")*(D22:D26))</f>
        <v>0</v>
      </c>
      <c r="S22" s="27" t="e">
        <f>R22/SUM(R22:R23)</f>
        <v>#DIV/0!</v>
      </c>
      <c r="T22" s="26">
        <f>SUMPRODUCT(($B$22:$B$26="$")*(E22:E26))</f>
        <v>0</v>
      </c>
      <c r="U22" s="27" t="e">
        <f>T22/SUM(T22:T23)</f>
        <v>#DIV/0!</v>
      </c>
      <c r="V22" s="20">
        <f t="shared" si="4"/>
        <v>0</v>
      </c>
    </row>
    <row r="23" spans="2:23" x14ac:dyDescent="0.25">
      <c r="B23" s="54" t="s">
        <v>34</v>
      </c>
      <c r="C23" t="s">
        <v>72</v>
      </c>
      <c r="D23" s="71"/>
      <c r="E23" s="31"/>
      <c r="F23" s="1"/>
      <c r="H23" s="1">
        <f t="shared" si="5"/>
        <v>0</v>
      </c>
      <c r="I23" s="1">
        <f t="shared" si="6"/>
        <v>0</v>
      </c>
      <c r="K23" s="49"/>
      <c r="M23" s="8" t="s">
        <v>67</v>
      </c>
      <c r="N23" s="19"/>
      <c r="O23" s="23" t="e">
        <f>N23/SUM($N$22:$N$25)</f>
        <v>#DIV/0!</v>
      </c>
      <c r="P23" s="10"/>
      <c r="Q23" s="43" t="s">
        <v>47</v>
      </c>
      <c r="R23" s="44">
        <f>SUMPRODUCT(($B$22:$B$26="U$$")*(D22:D26))</f>
        <v>0</v>
      </c>
      <c r="S23" s="41" t="e">
        <f>R23/SUM(R22:R23)</f>
        <v>#DIV/0!</v>
      </c>
      <c r="T23" s="44">
        <f>SUMPRODUCT(($B$22:$B$26="U$$")*(E22:E26))</f>
        <v>0</v>
      </c>
      <c r="U23" s="41" t="e">
        <f>T23/SUM(T22:T23)</f>
        <v>#DIV/0!</v>
      </c>
      <c r="V23" s="45">
        <f t="shared" si="4"/>
        <v>0</v>
      </c>
    </row>
    <row r="24" spans="2:23" x14ac:dyDescent="0.25">
      <c r="B24" s="54" t="s">
        <v>33</v>
      </c>
      <c r="C24" t="s">
        <v>25</v>
      </c>
      <c r="D24" s="71"/>
      <c r="E24" s="31"/>
      <c r="F24" s="1"/>
      <c r="H24" s="1">
        <f t="shared" si="5"/>
        <v>0</v>
      </c>
      <c r="I24" s="1">
        <f t="shared" si="6"/>
        <v>0</v>
      </c>
      <c r="K24" s="49"/>
      <c r="M24" s="7" t="s">
        <v>68</v>
      </c>
      <c r="N24" s="14"/>
      <c r="O24" s="24" t="e">
        <f>N24/SUM($N$22:$N$25)</f>
        <v>#DIV/0!</v>
      </c>
      <c r="P24" s="10"/>
      <c r="Q24" s="33" t="s">
        <v>60</v>
      </c>
      <c r="R24" s="34">
        <f>SUMPRODUCT(($B$22:$B$25="$")*($D$22:$D$25))</f>
        <v>0</v>
      </c>
      <c r="S24" s="32" t="e">
        <f>R24/SUM(R24:R25)</f>
        <v>#DIV/0!</v>
      </c>
      <c r="T24" s="34">
        <f>SUMPRODUCT(($B$22:$B$25="$")*($E$22:$E$25))</f>
        <v>0</v>
      </c>
      <c r="U24" s="32" t="e">
        <f>T24/SUM(T24:T25)</f>
        <v>#DIV/0!</v>
      </c>
      <c r="V24" s="35">
        <f>T24-R24</f>
        <v>0</v>
      </c>
    </row>
    <row r="25" spans="2:23" x14ac:dyDescent="0.25">
      <c r="B25" s="55" t="s">
        <v>34</v>
      </c>
      <c r="C25" s="13" t="s">
        <v>26</v>
      </c>
      <c r="D25" s="72"/>
      <c r="E25" s="64"/>
      <c r="F25" s="14"/>
      <c r="H25" s="14">
        <f t="shared" si="5"/>
        <v>0</v>
      </c>
      <c r="I25" s="14">
        <f t="shared" si="6"/>
        <v>0</v>
      </c>
      <c r="M25" s="60" t="s">
        <v>69</v>
      </c>
      <c r="N25" s="62">
        <f>F29</f>
        <v>0</v>
      </c>
      <c r="O25" s="61" t="e">
        <f>N25/SUM($N$22:$N$25)</f>
        <v>#DIV/0!</v>
      </c>
      <c r="Q25" s="39" t="s">
        <v>61</v>
      </c>
      <c r="R25" s="40">
        <f>SUMPRODUCT(($B$22:$B$25="U$S")*($D$22:$D$25))</f>
        <v>0</v>
      </c>
      <c r="S25" s="41" t="e">
        <f>R25/SUM(R24:R25)</f>
        <v>#DIV/0!</v>
      </c>
      <c r="T25" s="40">
        <f>SUMPRODUCT(($B$22:$B$25="U$S")*($E$22:$E$25))</f>
        <v>0</v>
      </c>
      <c r="U25" s="41" t="e">
        <f>T25/SUM(T24:T25)</f>
        <v>#DIV/0!</v>
      </c>
      <c r="V25" s="42">
        <f>T25-R25</f>
        <v>0</v>
      </c>
    </row>
    <row r="26" spans="2:23" x14ac:dyDescent="0.25">
      <c r="B26" s="3" t="s">
        <v>27</v>
      </c>
      <c r="C26" s="3"/>
      <c r="D26" s="4">
        <f>SUM(D27:D28)</f>
        <v>0</v>
      </c>
      <c r="E26" s="4">
        <f>SUM(E27:E28)</f>
        <v>0</v>
      </c>
      <c r="F26" s="4">
        <f t="shared" si="3"/>
        <v>0</v>
      </c>
      <c r="H26" s="4">
        <f t="shared" si="5"/>
        <v>0</v>
      </c>
      <c r="I26" s="4">
        <f t="shared" si="6"/>
        <v>0</v>
      </c>
      <c r="Q26" s="33" t="s">
        <v>62</v>
      </c>
      <c r="R26" s="34">
        <f>SUMPRODUCT(($B$27:$B$28="$")*($D$27:$D$28))</f>
        <v>0</v>
      </c>
      <c r="S26" s="32" t="str">
        <f>IFERROR(R26/SUM(R26:R27),"")</f>
        <v/>
      </c>
      <c r="T26" s="34">
        <f>SUMPRODUCT(($B$27:$B$28="$")*($E$27:$E$28))</f>
        <v>0</v>
      </c>
      <c r="U26" s="32" t="str">
        <f>IFERROR(T26/SUM(T26:T27),"")</f>
        <v/>
      </c>
      <c r="V26" s="35">
        <f t="shared" ref="V26:V27" si="7">T26-R26</f>
        <v>0</v>
      </c>
    </row>
    <row r="27" spans="2:23" x14ac:dyDescent="0.25">
      <c r="B27" s="54" t="s">
        <v>33</v>
      </c>
      <c r="C27" t="s">
        <v>35</v>
      </c>
      <c r="D27" s="1"/>
      <c r="E27" s="1"/>
      <c r="F27" s="1"/>
      <c r="H27" s="1">
        <f t="shared" si="5"/>
        <v>0</v>
      </c>
      <c r="I27" s="1">
        <f t="shared" si="6"/>
        <v>0</v>
      </c>
      <c r="K27" s="49"/>
      <c r="P27" s="10"/>
      <c r="Q27" s="33" t="s">
        <v>63</v>
      </c>
      <c r="R27" s="34">
        <f>SUMPRODUCT(($B$27:$B$28="U$S")*($D$27:$D$28))</f>
        <v>0</v>
      </c>
      <c r="S27" s="32" t="str">
        <f>IFERROR(R27/SUM(R26:R27),"")</f>
        <v/>
      </c>
      <c r="T27" s="34">
        <f>SUMPRODUCT(($B$27:$B$28="U$S")*($E$27:$E$28))</f>
        <v>0</v>
      </c>
      <c r="U27" s="32" t="str">
        <f>IFERROR(T27/SUM(T26:T27),"")</f>
        <v/>
      </c>
      <c r="V27" s="35">
        <f t="shared" si="7"/>
        <v>0</v>
      </c>
    </row>
    <row r="28" spans="2:23" x14ac:dyDescent="0.25">
      <c r="B28" s="55" t="s">
        <v>34</v>
      </c>
      <c r="C28" s="13" t="s">
        <v>36</v>
      </c>
      <c r="D28" s="14"/>
      <c r="E28" s="14"/>
      <c r="F28" s="14"/>
      <c r="H28" s="14">
        <f t="shared" si="5"/>
        <v>0</v>
      </c>
      <c r="I28" s="14">
        <f t="shared" si="6"/>
        <v>0</v>
      </c>
      <c r="Q28" s="5" t="s">
        <v>48</v>
      </c>
      <c r="R28" s="26">
        <f>R16-R22</f>
        <v>0</v>
      </c>
      <c r="S28" s="27" t="e">
        <f>R28/SUM(R28:R29)</f>
        <v>#DIV/0!</v>
      </c>
      <c r="T28" s="26">
        <f>T16-T22</f>
        <v>0</v>
      </c>
      <c r="U28" s="27" t="e">
        <f>T28/SUM(T28:T29)</f>
        <v>#DIV/0!</v>
      </c>
      <c r="V28" s="20">
        <f>T28-R28</f>
        <v>0</v>
      </c>
    </row>
    <row r="29" spans="2:23" x14ac:dyDescent="0.25">
      <c r="B29" s="3" t="s">
        <v>28</v>
      </c>
      <c r="C29" s="3"/>
      <c r="D29" s="4">
        <f>SUM(D4,D15)-SUM(D21,D26)</f>
        <v>0</v>
      </c>
      <c r="E29" s="4">
        <f>SUM(E4,E15)-SUM(E21,E26)</f>
        <v>0</v>
      </c>
      <c r="F29" s="4">
        <f t="shared" si="3"/>
        <v>0</v>
      </c>
      <c r="H29" s="4">
        <f t="shared" si="5"/>
        <v>0</v>
      </c>
      <c r="I29" s="4">
        <f t="shared" si="6"/>
        <v>0</v>
      </c>
      <c r="Q29" s="7" t="s">
        <v>49</v>
      </c>
      <c r="R29" s="28">
        <f>R17-R23</f>
        <v>0</v>
      </c>
      <c r="S29" s="29" t="e">
        <f>R29/SUM(R28:R29)</f>
        <v>#DIV/0!</v>
      </c>
      <c r="T29" s="28">
        <f>T17-T23</f>
        <v>0</v>
      </c>
      <c r="U29" s="29" t="e">
        <f>T29/SUM(T28:T29)</f>
        <v>#DIV/0!</v>
      </c>
      <c r="V29" s="21">
        <f>T29-R29</f>
        <v>0</v>
      </c>
    </row>
    <row r="31" spans="2:23" x14ac:dyDescent="0.25">
      <c r="B31" s="56" t="s">
        <v>28</v>
      </c>
      <c r="C31" s="57"/>
      <c r="D31" s="58">
        <f>D29*D32/1000</f>
        <v>0</v>
      </c>
      <c r="E31" s="58">
        <f>E29*E32/1000</f>
        <v>0</v>
      </c>
      <c r="F31" s="58">
        <f t="shared" si="3"/>
        <v>0</v>
      </c>
      <c r="G31" s="57"/>
      <c r="H31" s="58" t="s">
        <v>64</v>
      </c>
      <c r="I31" s="59"/>
    </row>
    <row r="32" spans="2:23" x14ac:dyDescent="0.25">
      <c r="D32">
        <v>28.7</v>
      </c>
      <c r="E32">
        <v>43.8</v>
      </c>
      <c r="Q32" s="9"/>
      <c r="R32" s="9"/>
      <c r="S32" s="9"/>
      <c r="T32" s="9"/>
      <c r="U32" s="9"/>
    </row>
    <row r="33" spans="17:21" x14ac:dyDescent="0.25">
      <c r="Q33" s="9"/>
      <c r="R33" s="9"/>
      <c r="S33" s="9"/>
      <c r="T33" s="9"/>
      <c r="U33" s="9"/>
    </row>
    <row r="34" spans="17:21" x14ac:dyDescent="0.25">
      <c r="Q34" s="9"/>
      <c r="R34" s="9"/>
      <c r="S34" s="9"/>
      <c r="T34" s="9"/>
      <c r="U34" s="9"/>
    </row>
    <row r="35" spans="17:21" x14ac:dyDescent="0.25">
      <c r="S35" s="9"/>
      <c r="T35" s="9"/>
      <c r="U35" s="9"/>
    </row>
    <row r="36" spans="17:21" x14ac:dyDescent="0.25">
      <c r="S36" s="9"/>
      <c r="T36" s="9"/>
      <c r="U36" s="9"/>
    </row>
    <row r="37" spans="17:21" x14ac:dyDescent="0.25">
      <c r="S37" s="9"/>
      <c r="T37" s="9"/>
      <c r="U37" s="9"/>
    </row>
  </sheetData>
  <mergeCells count="24">
    <mergeCell ref="R3:S3"/>
    <mergeCell ref="T3:U3"/>
    <mergeCell ref="R4:S4"/>
    <mergeCell ref="T4:U4"/>
    <mergeCell ref="R5:S5"/>
    <mergeCell ref="T5:U5"/>
    <mergeCell ref="R6:S6"/>
    <mergeCell ref="T6:U6"/>
    <mergeCell ref="R7:S7"/>
    <mergeCell ref="T7:U7"/>
    <mergeCell ref="R8:S8"/>
    <mergeCell ref="T8:U8"/>
    <mergeCell ref="R9:S9"/>
    <mergeCell ref="T9:U9"/>
    <mergeCell ref="R10:S10"/>
    <mergeCell ref="T10:U10"/>
    <mergeCell ref="R11:S11"/>
    <mergeCell ref="T11:U11"/>
    <mergeCell ref="R15:S15"/>
    <mergeCell ref="T15:U15"/>
    <mergeCell ref="R12:S12"/>
    <mergeCell ref="T12:U12"/>
    <mergeCell ref="R13:S13"/>
    <mergeCell ref="T13:U13"/>
  </mergeCells>
  <conditionalFormatting sqref="B5:B14 B16:B20 B22:B25 B27:B28">
    <cfRule type="cellIs" dxfId="3" priority="1" operator="equal">
      <formula>"$"</formula>
    </cfRule>
    <cfRule type="cellIs" dxfId="2" priority="2" operator="equal">
      <formula>"U$S"</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7"/>
  <sheetViews>
    <sheetView showGridLines="0" topLeftCell="B3" zoomScaleNormal="100" workbookViewId="0">
      <selection activeCell="M27" sqref="M27"/>
    </sheetView>
  </sheetViews>
  <sheetFormatPr baseColWidth="10" defaultRowHeight="15" x14ac:dyDescent="0.25"/>
  <cols>
    <col min="1" max="1" width="2.7109375" customWidth="1"/>
    <col min="2" max="2" width="4.28515625" customWidth="1"/>
    <col min="3" max="3" width="21" bestFit="1" customWidth="1"/>
    <col min="4" max="4" width="13" customWidth="1"/>
    <col min="5" max="5" width="12" customWidth="1"/>
    <col min="6" max="6" width="12.7109375" bestFit="1" customWidth="1"/>
    <col min="7" max="7" width="1.7109375" customWidth="1"/>
    <col min="8" max="9" width="11.5703125" customWidth="1"/>
    <col min="10" max="10" width="4.140625" style="48" bestFit="1" customWidth="1"/>
    <col min="11" max="11" width="14.42578125" style="48" customWidth="1"/>
    <col min="12" max="12" width="10.7109375" customWidth="1"/>
    <col min="13" max="13" width="28.7109375" bestFit="1" customWidth="1"/>
    <col min="14" max="14" width="12.140625" style="1" customWidth="1"/>
    <col min="15" max="15" width="4.7109375" bestFit="1" customWidth="1"/>
    <col min="16" max="16" width="4.140625" style="9" customWidth="1"/>
    <col min="17" max="17" width="30.5703125" customWidth="1"/>
    <col min="18" max="18" width="12.5703125" style="12" customWidth="1"/>
    <col min="19" max="19" width="6.7109375" style="12" bestFit="1" customWidth="1"/>
    <col min="20" max="20" width="12.5703125" style="12" customWidth="1"/>
    <col min="21" max="21" width="5" style="12" customWidth="1"/>
    <col min="22" max="22" width="16.140625" customWidth="1"/>
    <col min="23" max="23" width="5.7109375" bestFit="1" customWidth="1"/>
  </cols>
  <sheetData>
    <row r="1" spans="2:25" x14ac:dyDescent="0.25">
      <c r="B1" t="s">
        <v>81</v>
      </c>
    </row>
    <row r="3" spans="2:25" x14ac:dyDescent="0.25">
      <c r="B3" s="13"/>
      <c r="C3" s="13"/>
      <c r="D3" s="14" t="s">
        <v>0</v>
      </c>
      <c r="E3" s="13" t="s">
        <v>1</v>
      </c>
      <c r="F3" s="13" t="s">
        <v>2</v>
      </c>
      <c r="H3" s="15" t="s">
        <v>42</v>
      </c>
      <c r="I3" s="15" t="s">
        <v>43</v>
      </c>
      <c r="R3" s="340" t="s">
        <v>29</v>
      </c>
      <c r="S3" s="340"/>
      <c r="T3" s="340" t="s">
        <v>41</v>
      </c>
      <c r="U3" s="340"/>
      <c r="V3" s="2" t="s">
        <v>2</v>
      </c>
    </row>
    <row r="4" spans="2:25" x14ac:dyDescent="0.25">
      <c r="B4" s="3" t="s">
        <v>3</v>
      </c>
      <c r="C4" s="3"/>
      <c r="D4" s="4">
        <f>SUM(D5:D14)</f>
        <v>0</v>
      </c>
      <c r="E4" s="4">
        <f>SUM(E5:E14)</f>
        <v>0</v>
      </c>
      <c r="F4" s="4">
        <f>E4-D4</f>
        <v>0</v>
      </c>
      <c r="H4" s="4">
        <f t="shared" ref="H4:H20" si="0">IF(F4&lt;0,ABS(F4),0)</f>
        <v>0</v>
      </c>
      <c r="I4" s="4">
        <f>IF(F4&gt;0,ABS(F4),0)</f>
        <v>0</v>
      </c>
      <c r="M4" s="5" t="s">
        <v>50</v>
      </c>
      <c r="N4" s="17">
        <f>SUMPRODUCT(($B$5:$B$28="$")*(H5:H28))</f>
        <v>0</v>
      </c>
      <c r="O4" s="22" t="e">
        <f>N4/SUM(N4:N6)</f>
        <v>#DIV/0!</v>
      </c>
      <c r="Q4" s="46" t="s">
        <v>4</v>
      </c>
      <c r="R4" s="349" t="e">
        <f>D4/D21</f>
        <v>#DIV/0!</v>
      </c>
      <c r="S4" s="350"/>
      <c r="T4" s="349" t="e">
        <f>E4/E21</f>
        <v>#DIV/0!</v>
      </c>
      <c r="U4" s="350"/>
      <c r="V4" s="47" t="e">
        <f>T4-R4</f>
        <v>#DIV/0!</v>
      </c>
    </row>
    <row r="5" spans="2:25" x14ac:dyDescent="0.25">
      <c r="B5" s="54" t="s">
        <v>33</v>
      </c>
      <c r="C5" t="s">
        <v>5</v>
      </c>
      <c r="D5" s="1"/>
      <c r="E5" s="1"/>
      <c r="F5" s="1"/>
      <c r="H5" s="1">
        <f t="shared" si="0"/>
        <v>0</v>
      </c>
      <c r="I5" s="1">
        <f t="shared" ref="I5:I20" si="1">IF(F5&gt;0,ABS(F5),0)</f>
        <v>0</v>
      </c>
      <c r="K5" s="49" t="s">
        <v>39</v>
      </c>
      <c r="M5" s="8" t="s">
        <v>51</v>
      </c>
      <c r="N5" s="19">
        <f>SUMPRODUCT(($B$5:$B$28="U$S")*(H5:H28))</f>
        <v>0</v>
      </c>
      <c r="O5" s="23" t="e">
        <f>N5/SUM(N4:N6)</f>
        <v>#DIV/0!</v>
      </c>
      <c r="P5" s="10"/>
      <c r="Q5" s="33" t="s">
        <v>37</v>
      </c>
      <c r="R5" s="351" t="str">
        <f>IFERROR(SUMPRODUCT(($B$5:$B$14="$")*(D5:D14))/SUMPRODUCT(($B$22:$B$25="$")*(D22:D25)),"Sin Deuda!")</f>
        <v>Sin Deuda!</v>
      </c>
      <c r="S5" s="352"/>
      <c r="T5" s="351" t="str">
        <f>IFERROR(SUMPRODUCT(($B$5:$B$14="$")*(E5:E14))/SUMPRODUCT(($B$22:$B$25="$")*(E22:E25)),"Sin Deuda!")</f>
        <v>Sin Deuda!</v>
      </c>
      <c r="U5" s="352"/>
      <c r="V5" s="36" t="str">
        <f>IFERROR(T5-R5,"Sin Deuda")</f>
        <v>Sin Deuda</v>
      </c>
    </row>
    <row r="6" spans="2:25" x14ac:dyDescent="0.25">
      <c r="B6" s="54" t="s">
        <v>33</v>
      </c>
      <c r="C6" t="s">
        <v>7</v>
      </c>
      <c r="D6" s="1"/>
      <c r="E6" s="1"/>
      <c r="F6" s="1"/>
      <c r="H6" s="1">
        <f t="shared" si="0"/>
        <v>0</v>
      </c>
      <c r="I6" s="1">
        <f t="shared" si="1"/>
        <v>0</v>
      </c>
      <c r="K6" s="49" t="s">
        <v>39</v>
      </c>
      <c r="M6" s="7" t="s">
        <v>54</v>
      </c>
      <c r="N6" s="14">
        <f>H29</f>
        <v>0</v>
      </c>
      <c r="O6" s="24" t="e">
        <f>N6/SUM(N4:N6)</f>
        <v>#DIV/0!</v>
      </c>
      <c r="P6" s="10"/>
      <c r="Q6" s="37" t="s">
        <v>38</v>
      </c>
      <c r="R6" s="345" t="str">
        <f>IFERROR(SUMPRODUCT(($B$5:$B$14="U$S")*(D5:D14))/SUMPRODUCT(($B$22:$B$25="U$S")*(D22:D25)),"Sin Deuda")</f>
        <v>Sin Deuda</v>
      </c>
      <c r="S6" s="346"/>
      <c r="T6" s="345" t="str">
        <f>IFERROR(SUMPRODUCT(($B$5:$B$14="U$S")*(E5:E14))/SUMPRODUCT(($B$22:$B$25="U$S")*(E22:E25)),"Sin Deuda")</f>
        <v>Sin Deuda</v>
      </c>
      <c r="U6" s="346"/>
      <c r="V6" s="38" t="str">
        <f>IFERROR(T6-R6,"Sin Deuda")</f>
        <v>Sin Deuda</v>
      </c>
    </row>
    <row r="7" spans="2:25" x14ac:dyDescent="0.25">
      <c r="B7" s="54" t="s">
        <v>33</v>
      </c>
      <c r="C7" t="s">
        <v>9</v>
      </c>
      <c r="D7" s="1"/>
      <c r="E7" s="1"/>
      <c r="F7" s="1"/>
      <c r="H7" s="1">
        <f t="shared" si="0"/>
        <v>0</v>
      </c>
      <c r="I7" s="1">
        <f t="shared" si="1"/>
        <v>0</v>
      </c>
      <c r="K7" s="49" t="s">
        <v>39</v>
      </c>
      <c r="M7" s="5" t="s">
        <v>52</v>
      </c>
      <c r="N7" s="17">
        <f>SUMPRODUCT(($B$5:$B$28="$")*(I5:I28))</f>
        <v>0</v>
      </c>
      <c r="O7" s="22" t="e">
        <f>N7/SUM(N7:N9)</f>
        <v>#DIV/0!</v>
      </c>
      <c r="P7" s="10"/>
      <c r="Q7" s="16" t="s">
        <v>6</v>
      </c>
      <c r="R7" s="347" t="e">
        <f>SUMPRODUCT(($K$5:$K$14="Disponible")*(D5:D14)/D21)</f>
        <v>#DIV/0!</v>
      </c>
      <c r="S7" s="348"/>
      <c r="T7" s="347" t="e">
        <f>SUMPRODUCT(($K$5:$K$14="Disponible")*(E5:E14)/E21)</f>
        <v>#DIV/0!</v>
      </c>
      <c r="U7" s="348"/>
      <c r="V7" s="30" t="str">
        <f>IFERROR(T7-R7,"Sin Deuda")</f>
        <v>Sin Deuda</v>
      </c>
    </row>
    <row r="8" spans="2:25" x14ac:dyDescent="0.25">
      <c r="B8" s="54" t="s">
        <v>33</v>
      </c>
      <c r="C8" t="s">
        <v>30</v>
      </c>
      <c r="D8" s="1"/>
      <c r="E8" s="1"/>
      <c r="F8" s="1"/>
      <c r="H8" s="1">
        <f t="shared" si="0"/>
        <v>0</v>
      </c>
      <c r="I8" s="1">
        <f t="shared" si="1"/>
        <v>0</v>
      </c>
      <c r="K8" s="49" t="s">
        <v>39</v>
      </c>
      <c r="M8" s="8" t="s">
        <v>53</v>
      </c>
      <c r="N8" s="19">
        <f>SUMPRODUCT(($B$5:$B$28="U$S")*(I5:I28))</f>
        <v>0</v>
      </c>
      <c r="O8" s="23" t="e">
        <f>N8/SUM(N7:N9)</f>
        <v>#DIV/0!</v>
      </c>
      <c r="P8" s="10"/>
      <c r="Q8" s="5" t="s">
        <v>8</v>
      </c>
      <c r="R8" s="341" t="e">
        <f>D4/SUM(D4,D15)</f>
        <v>#DIV/0!</v>
      </c>
      <c r="S8" s="342"/>
      <c r="T8" s="341" t="e">
        <f>E4/SUM(E4,E15)</f>
        <v>#DIV/0!</v>
      </c>
      <c r="U8" s="342"/>
      <c r="V8" s="50" t="e">
        <f>T8-R8</f>
        <v>#DIV/0!</v>
      </c>
      <c r="W8" s="2"/>
    </row>
    <row r="9" spans="2:25" x14ac:dyDescent="0.25">
      <c r="B9" s="54" t="s">
        <v>34</v>
      </c>
      <c r="C9" t="s">
        <v>12</v>
      </c>
      <c r="D9" s="1"/>
      <c r="E9" s="1"/>
      <c r="F9" s="1"/>
      <c r="H9" s="1">
        <f t="shared" si="0"/>
        <v>0</v>
      </c>
      <c r="I9" s="1">
        <f t="shared" si="1"/>
        <v>0</v>
      </c>
      <c r="K9" s="49" t="s">
        <v>39</v>
      </c>
      <c r="M9" s="7" t="s">
        <v>55</v>
      </c>
      <c r="N9" s="14">
        <f>I29</f>
        <v>0</v>
      </c>
      <c r="O9" s="24" t="e">
        <f>N9/SUM(N7:N9)</f>
        <v>#DIV/0!</v>
      </c>
      <c r="P9" s="10"/>
      <c r="Q9" s="7" t="s">
        <v>10</v>
      </c>
      <c r="R9" s="343" t="e">
        <f>1-R8</f>
        <v>#DIV/0!</v>
      </c>
      <c r="S9" s="344"/>
      <c r="T9" s="343" t="e">
        <f>1-T8</f>
        <v>#DIV/0!</v>
      </c>
      <c r="U9" s="344"/>
      <c r="V9" s="51" t="e">
        <f t="shared" ref="V9:V13" si="2">T9-R9</f>
        <v>#DIV/0!</v>
      </c>
      <c r="Y9" s="1"/>
    </row>
    <row r="10" spans="2:25" x14ac:dyDescent="0.25">
      <c r="B10" s="54" t="s">
        <v>34</v>
      </c>
      <c r="C10" t="s">
        <v>14</v>
      </c>
      <c r="D10" s="1"/>
      <c r="E10" s="1"/>
      <c r="F10" s="1"/>
      <c r="H10" s="1">
        <f t="shared" si="0"/>
        <v>0</v>
      </c>
      <c r="I10" s="1">
        <f t="shared" si="1"/>
        <v>0</v>
      </c>
      <c r="K10" s="49" t="s">
        <v>40</v>
      </c>
      <c r="P10" s="10"/>
      <c r="Q10" s="5" t="s">
        <v>11</v>
      </c>
      <c r="R10" s="341" t="e">
        <f>(D4-D21)/SUM(D4,D15)</f>
        <v>#DIV/0!</v>
      </c>
      <c r="S10" s="342"/>
      <c r="T10" s="341" t="e">
        <f>(E4-E21)/SUM(E4,E15)</f>
        <v>#DIV/0!</v>
      </c>
      <c r="U10" s="342"/>
      <c r="V10" s="52" t="e">
        <f t="shared" si="2"/>
        <v>#DIV/0!</v>
      </c>
      <c r="Y10" s="1"/>
    </row>
    <row r="11" spans="2:25" x14ac:dyDescent="0.25">
      <c r="B11" s="54" t="s">
        <v>34</v>
      </c>
      <c r="C11" t="s">
        <v>16</v>
      </c>
      <c r="D11" s="1"/>
      <c r="E11" s="1"/>
      <c r="F11" s="1"/>
      <c r="H11" s="1">
        <f t="shared" si="0"/>
        <v>0</v>
      </c>
      <c r="I11" s="1">
        <f t="shared" si="1"/>
        <v>0</v>
      </c>
      <c r="K11" s="49" t="s">
        <v>39</v>
      </c>
      <c r="P11" s="10"/>
      <c r="Q11" s="7" t="s">
        <v>13</v>
      </c>
      <c r="R11" s="343" t="e">
        <f>R8-R10</f>
        <v>#DIV/0!</v>
      </c>
      <c r="S11" s="344"/>
      <c r="T11" s="343" t="e">
        <f>T8-T10</f>
        <v>#DIV/0!</v>
      </c>
      <c r="U11" s="344"/>
      <c r="V11" s="51" t="e">
        <f t="shared" si="2"/>
        <v>#DIV/0!</v>
      </c>
      <c r="W11" s="11"/>
    </row>
    <row r="12" spans="2:25" x14ac:dyDescent="0.25">
      <c r="B12" s="54" t="s">
        <v>33</v>
      </c>
      <c r="C12" t="s">
        <v>18</v>
      </c>
      <c r="D12" s="71"/>
      <c r="E12" s="71"/>
      <c r="F12" s="1"/>
      <c r="H12" s="1">
        <f t="shared" si="0"/>
        <v>0</v>
      </c>
      <c r="I12" s="1">
        <f t="shared" si="1"/>
        <v>0</v>
      </c>
      <c r="K12" s="49" t="s">
        <v>39</v>
      </c>
      <c r="M12" s="60" t="s">
        <v>73</v>
      </c>
      <c r="N12" s="65"/>
      <c r="O12" s="25"/>
      <c r="P12" s="10"/>
      <c r="Q12" s="5" t="s">
        <v>15</v>
      </c>
      <c r="R12" s="341" t="e">
        <f>SUM(D26,D21)/SUM(D4,D15)</f>
        <v>#DIV/0!</v>
      </c>
      <c r="S12" s="342"/>
      <c r="T12" s="341" t="e">
        <f>SUM(E26,E21)/SUM(E4,E15)</f>
        <v>#DIV/0!</v>
      </c>
      <c r="U12" s="342"/>
      <c r="V12" s="52" t="e">
        <f t="shared" si="2"/>
        <v>#DIV/0!</v>
      </c>
      <c r="W12" s="11"/>
    </row>
    <row r="13" spans="2:25" x14ac:dyDescent="0.25">
      <c r="B13" s="54" t="s">
        <v>34</v>
      </c>
      <c r="C13" t="s">
        <v>32</v>
      </c>
      <c r="D13" s="31"/>
      <c r="E13" s="31"/>
      <c r="F13" s="1"/>
      <c r="H13" s="1">
        <f t="shared" si="0"/>
        <v>0</v>
      </c>
      <c r="I13" s="1">
        <f t="shared" si="1"/>
        <v>0</v>
      </c>
      <c r="K13" s="49" t="s">
        <v>39</v>
      </c>
      <c r="M13" s="5" t="s">
        <v>74</v>
      </c>
      <c r="N13" s="6" t="e">
        <f>(F29+N24)/N12</f>
        <v>#DIV/0!</v>
      </c>
      <c r="P13" s="10"/>
      <c r="Q13" s="7" t="s">
        <v>17</v>
      </c>
      <c r="R13" s="343" t="e">
        <f>SUM(D26,D21)/D29</f>
        <v>#DIV/0!</v>
      </c>
      <c r="S13" s="344"/>
      <c r="T13" s="343" t="e">
        <f>SUM(E26,E21)/E29</f>
        <v>#DIV/0!</v>
      </c>
      <c r="U13" s="344"/>
      <c r="V13" s="53" t="e">
        <f t="shared" si="2"/>
        <v>#DIV/0!</v>
      </c>
      <c r="W13" s="11"/>
    </row>
    <row r="14" spans="2:25" x14ac:dyDescent="0.25">
      <c r="B14" s="55" t="s">
        <v>33</v>
      </c>
      <c r="C14" s="13" t="s">
        <v>31</v>
      </c>
      <c r="D14" s="14"/>
      <c r="E14" s="14"/>
      <c r="F14" s="14"/>
      <c r="H14" s="14">
        <f t="shared" si="0"/>
        <v>0</v>
      </c>
      <c r="I14" s="14">
        <f t="shared" si="1"/>
        <v>0</v>
      </c>
      <c r="K14" s="49" t="s">
        <v>39</v>
      </c>
      <c r="M14" s="8" t="s">
        <v>75</v>
      </c>
      <c r="N14" s="66" t="e">
        <f>N12/SUM(B26,D4,D15)</f>
        <v>#DIV/0!</v>
      </c>
      <c r="P14" s="10"/>
      <c r="Q14" s="10"/>
      <c r="R14" s="10"/>
      <c r="S14" s="10"/>
      <c r="T14" s="10"/>
      <c r="U14" s="10"/>
      <c r="V14" s="10"/>
      <c r="W14" s="11"/>
    </row>
    <row r="15" spans="2:25" x14ac:dyDescent="0.25">
      <c r="B15" s="3" t="s">
        <v>19</v>
      </c>
      <c r="C15" s="3"/>
      <c r="D15" s="4">
        <f>SUM(D16:D20)</f>
        <v>0</v>
      </c>
      <c r="E15" s="4">
        <f>SUM(E16:E20)</f>
        <v>0</v>
      </c>
      <c r="F15" s="4">
        <f t="shared" ref="F15:F31" si="3">E15-D15</f>
        <v>0</v>
      </c>
      <c r="H15" s="4">
        <f t="shared" si="0"/>
        <v>0</v>
      </c>
      <c r="I15" s="4">
        <f t="shared" si="1"/>
        <v>0</v>
      </c>
      <c r="M15" s="7" t="s">
        <v>76</v>
      </c>
      <c r="N15" s="67" t="e">
        <f>SUM(D4,D15)/D29</f>
        <v>#DIV/0!</v>
      </c>
      <c r="R15" s="340" t="s">
        <v>29</v>
      </c>
      <c r="S15" s="340"/>
      <c r="T15" s="340" t="s">
        <v>41</v>
      </c>
      <c r="U15" s="340"/>
      <c r="V15" s="2" t="s">
        <v>2</v>
      </c>
    </row>
    <row r="16" spans="2:25" x14ac:dyDescent="0.25">
      <c r="B16" s="54" t="s">
        <v>33</v>
      </c>
      <c r="C16" t="s">
        <v>20</v>
      </c>
      <c r="D16" s="1"/>
      <c r="E16" s="1"/>
      <c r="F16" s="1"/>
      <c r="H16" s="1">
        <f t="shared" si="0"/>
        <v>0</v>
      </c>
      <c r="I16" s="1">
        <f t="shared" si="1"/>
        <v>0</v>
      </c>
      <c r="K16" s="49" t="s">
        <v>39</v>
      </c>
      <c r="M16" s="16" t="s">
        <v>77</v>
      </c>
      <c r="N16" s="68" t="e">
        <f>N13*N14*N15</f>
        <v>#DIV/0!</v>
      </c>
      <c r="P16" s="10"/>
      <c r="Q16" s="5" t="s">
        <v>44</v>
      </c>
      <c r="R16" s="26">
        <f>SUMPRODUCT(($B$4:$B$20="$")*(D4:D20))</f>
        <v>0</v>
      </c>
      <c r="S16" s="27" t="e">
        <f>R16/SUM(R16:R17)</f>
        <v>#DIV/0!</v>
      </c>
      <c r="T16" s="26">
        <f>SUMPRODUCT(($B$4:$B$20="$")*(E4:E20))</f>
        <v>0</v>
      </c>
      <c r="U16" s="27" t="e">
        <f>T16/SUM(T16:T17)</f>
        <v>#DIV/0!</v>
      </c>
      <c r="V16" s="20">
        <f>T16-R16</f>
        <v>0</v>
      </c>
    </row>
    <row r="17" spans="2:23" x14ac:dyDescent="0.25">
      <c r="B17" s="54" t="s">
        <v>33</v>
      </c>
      <c r="C17" t="s">
        <v>21</v>
      </c>
      <c r="D17" s="1"/>
      <c r="E17" s="1"/>
      <c r="F17" s="1"/>
      <c r="H17" s="1">
        <f t="shared" si="0"/>
        <v>0</v>
      </c>
      <c r="I17" s="1">
        <f t="shared" si="1"/>
        <v>0</v>
      </c>
      <c r="K17" s="49" t="s">
        <v>40</v>
      </c>
      <c r="M17" s="16" t="s">
        <v>78</v>
      </c>
      <c r="N17" s="68" t="e">
        <f>F29/D29</f>
        <v>#DIV/0!</v>
      </c>
      <c r="P17" s="10"/>
      <c r="Q17" s="43" t="s">
        <v>45</v>
      </c>
      <c r="R17" s="44">
        <f>SUMPRODUCT(($B$4:$B$20="U$S")*(D4:D20))</f>
        <v>0</v>
      </c>
      <c r="S17" s="41" t="e">
        <f>R17/SUM(R16:R17)</f>
        <v>#DIV/0!</v>
      </c>
      <c r="T17" s="44">
        <f>SUMPRODUCT(($B$4:$B$20="U$S")*(E4:E20))</f>
        <v>0</v>
      </c>
      <c r="U17" s="41" t="e">
        <f>T17/SUM(T16:T17)</f>
        <v>#DIV/0!</v>
      </c>
      <c r="V17" s="45">
        <f>T17-R17</f>
        <v>0</v>
      </c>
    </row>
    <row r="18" spans="2:23" x14ac:dyDescent="0.25">
      <c r="B18" s="54" t="s">
        <v>33</v>
      </c>
      <c r="C18" t="s">
        <v>22</v>
      </c>
      <c r="D18" s="1"/>
      <c r="E18" s="1"/>
      <c r="F18" s="1"/>
      <c r="H18" s="1">
        <f t="shared" si="0"/>
        <v>0</v>
      </c>
      <c r="I18" s="1">
        <f t="shared" si="1"/>
        <v>0</v>
      </c>
      <c r="K18" s="49" t="s">
        <v>39</v>
      </c>
      <c r="M18" s="69" t="s">
        <v>79</v>
      </c>
      <c r="N18" s="70" t="e">
        <f>F31/D31</f>
        <v>#DIV/0!</v>
      </c>
      <c r="P18" s="10"/>
      <c r="Q18" s="33" t="s">
        <v>56</v>
      </c>
      <c r="R18" s="34">
        <f>SUMPRODUCT(($B$5:$B$14="$")*($D$5:$D$14))</f>
        <v>0</v>
      </c>
      <c r="S18" s="32" t="e">
        <f>R18/SUM(R18:R19)</f>
        <v>#DIV/0!</v>
      </c>
      <c r="T18" s="34">
        <f>SUMPRODUCT(($B$5:$B$14="$")*($E$5:$E$14))</f>
        <v>0</v>
      </c>
      <c r="U18" s="32" t="e">
        <f>T18/SUM(T18:T19)</f>
        <v>#DIV/0!</v>
      </c>
      <c r="V18" s="35">
        <f>T18-R18</f>
        <v>0</v>
      </c>
      <c r="W18" s="63"/>
    </row>
    <row r="19" spans="2:23" x14ac:dyDescent="0.25">
      <c r="B19" s="54" t="s">
        <v>33</v>
      </c>
      <c r="C19" t="s">
        <v>23</v>
      </c>
      <c r="D19" s="1"/>
      <c r="E19" s="1"/>
      <c r="F19" s="1"/>
      <c r="H19" s="1">
        <f t="shared" si="0"/>
        <v>0</v>
      </c>
      <c r="I19" s="1">
        <f t="shared" si="1"/>
        <v>0</v>
      </c>
      <c r="K19" s="49" t="s">
        <v>40</v>
      </c>
      <c r="P19" s="10"/>
      <c r="Q19" s="39" t="s">
        <v>57</v>
      </c>
      <c r="R19" s="40">
        <f>SUMPRODUCT(($B$5:$B$14="U$S")*($D$5:$D$14))</f>
        <v>0</v>
      </c>
      <c r="S19" s="41" t="e">
        <f>R19/SUM(R18:R19)</f>
        <v>#DIV/0!</v>
      </c>
      <c r="T19" s="40">
        <f>SUMPRODUCT(($B$5:$B$14="U$S")*($E$5:$E$14))</f>
        <v>0</v>
      </c>
      <c r="U19" s="41" t="e">
        <f>T19/SUM(T18:T19)</f>
        <v>#DIV/0!</v>
      </c>
      <c r="V19" s="42">
        <f>T19-R19</f>
        <v>0</v>
      </c>
      <c r="W19" s="63"/>
    </row>
    <row r="20" spans="2:23" x14ac:dyDescent="0.25">
      <c r="B20" s="55" t="s">
        <v>34</v>
      </c>
      <c r="C20" s="13" t="s">
        <v>70</v>
      </c>
      <c r="D20" s="14"/>
      <c r="E20" s="14"/>
      <c r="F20" s="14"/>
      <c r="H20" s="14">
        <f t="shared" si="0"/>
        <v>0</v>
      </c>
      <c r="I20" s="14">
        <f t="shared" si="1"/>
        <v>0</v>
      </c>
      <c r="K20" s="49" t="s">
        <v>40</v>
      </c>
      <c r="P20" s="10"/>
      <c r="Q20" s="33" t="s">
        <v>58</v>
      </c>
      <c r="R20" s="34">
        <f>SUMPRODUCT(($B$16:$B$20="$")*($D$16:$D$20))</f>
        <v>0</v>
      </c>
      <c r="S20" s="32" t="e">
        <f>R20/SUM(R20:R21)</f>
        <v>#DIV/0!</v>
      </c>
      <c r="T20" s="34">
        <f>SUMPRODUCT(($B$16:$B$20="$")*($E$16:$E$20))</f>
        <v>0</v>
      </c>
      <c r="U20" s="32" t="e">
        <f>T20/SUM(T20:T21)</f>
        <v>#DIV/0!</v>
      </c>
      <c r="V20" s="35">
        <f t="shared" ref="V20:V23" si="4">T20-R20</f>
        <v>0</v>
      </c>
      <c r="W20" s="63"/>
    </row>
    <row r="21" spans="2:23" x14ac:dyDescent="0.25">
      <c r="B21" s="3" t="s">
        <v>24</v>
      </c>
      <c r="C21" s="3"/>
      <c r="D21" s="4">
        <f>SUM(D22:D25)</f>
        <v>0</v>
      </c>
      <c r="E21" s="4">
        <f>SUM(E22:E25)</f>
        <v>0</v>
      </c>
      <c r="F21" s="4">
        <f t="shared" si="3"/>
        <v>0</v>
      </c>
      <c r="H21" s="4">
        <f>IF(F21&gt;0,ABS(F21),0)</f>
        <v>0</v>
      </c>
      <c r="I21" s="4">
        <f>IF(F21&lt;0,ABS(F21),0)</f>
        <v>0</v>
      </c>
      <c r="M21" s="60" t="s">
        <v>65</v>
      </c>
      <c r="N21" s="62">
        <f>SUM(N22:N25)</f>
        <v>0</v>
      </c>
      <c r="O21" s="61">
        <v>1</v>
      </c>
      <c r="Q21" s="33" t="s">
        <v>59</v>
      </c>
      <c r="R21" s="34">
        <f>SUMPRODUCT(($B$16:$B$20="U$S")*($D$16:$D$20))</f>
        <v>0</v>
      </c>
      <c r="S21" s="32" t="e">
        <f>R21/SUM(R20:R21)</f>
        <v>#DIV/0!</v>
      </c>
      <c r="T21" s="34">
        <f>SUMPRODUCT(($B$16:$B$20="U$S")*($E$16:$E$20))</f>
        <v>0</v>
      </c>
      <c r="U21" s="32" t="e">
        <f>T21/SUM(T20:T21)</f>
        <v>#DIV/0!</v>
      </c>
      <c r="V21" s="35">
        <f t="shared" si="4"/>
        <v>0</v>
      </c>
      <c r="W21" s="63"/>
    </row>
    <row r="22" spans="2:23" x14ac:dyDescent="0.25">
      <c r="B22" s="54" t="s">
        <v>33</v>
      </c>
      <c r="C22" t="s">
        <v>71</v>
      </c>
      <c r="D22" s="71"/>
      <c r="E22" s="71"/>
      <c r="F22" s="1"/>
      <c r="H22" s="1">
        <f t="shared" ref="H22:H29" si="5">IF(F22&gt;0,ABS(F22),0)</f>
        <v>0</v>
      </c>
      <c r="I22" s="1">
        <f t="shared" ref="I22:I29" si="6">IF(F22&lt;0,ABS(F22),0)</f>
        <v>0</v>
      </c>
      <c r="K22" s="49"/>
      <c r="M22" s="5" t="s">
        <v>66</v>
      </c>
      <c r="N22" s="17"/>
      <c r="O22" s="22" t="e">
        <f>N22/SUM($N$22:$N$25)</f>
        <v>#DIV/0!</v>
      </c>
      <c r="P22" s="10"/>
      <c r="Q22" s="18" t="s">
        <v>46</v>
      </c>
      <c r="R22" s="26">
        <f>SUMPRODUCT(($B$22:$B$26="$")*(D22:D26))</f>
        <v>0</v>
      </c>
      <c r="S22" s="27" t="e">
        <f>R22/SUM(R22:R23)</f>
        <v>#DIV/0!</v>
      </c>
      <c r="T22" s="26">
        <f>SUMPRODUCT(($B$22:$B$26="$")*(E22:E26))</f>
        <v>0</v>
      </c>
      <c r="U22" s="27" t="e">
        <f>T22/SUM(T22:T23)</f>
        <v>#DIV/0!</v>
      </c>
      <c r="V22" s="20">
        <f t="shared" si="4"/>
        <v>0</v>
      </c>
    </row>
    <row r="23" spans="2:23" x14ac:dyDescent="0.25">
      <c r="B23" s="54" t="s">
        <v>34</v>
      </c>
      <c r="C23" t="s">
        <v>72</v>
      </c>
      <c r="D23" s="71"/>
      <c r="E23" s="71"/>
      <c r="F23" s="1"/>
      <c r="H23" s="1">
        <f t="shared" si="5"/>
        <v>0</v>
      </c>
      <c r="I23" s="1">
        <f t="shared" si="6"/>
        <v>0</v>
      </c>
      <c r="K23" s="49"/>
      <c r="M23" s="8" t="s">
        <v>67</v>
      </c>
      <c r="N23" s="19"/>
      <c r="O23" s="23" t="e">
        <f>N23/SUM($N$22:$N$25)</f>
        <v>#DIV/0!</v>
      </c>
      <c r="P23" s="10"/>
      <c r="Q23" s="43" t="s">
        <v>47</v>
      </c>
      <c r="R23" s="44">
        <f>SUMPRODUCT(($B$22:$B$26="U$$")*(D22:D26))</f>
        <v>0</v>
      </c>
      <c r="S23" s="41" t="e">
        <f>R23/SUM(R22:R23)</f>
        <v>#DIV/0!</v>
      </c>
      <c r="T23" s="44">
        <f>SUMPRODUCT(($B$22:$B$26="U$$")*(E22:E26))</f>
        <v>0</v>
      </c>
      <c r="U23" s="41" t="e">
        <f>T23/SUM(T22:T23)</f>
        <v>#DIV/0!</v>
      </c>
      <c r="V23" s="45">
        <f t="shared" si="4"/>
        <v>0</v>
      </c>
    </row>
    <row r="24" spans="2:23" x14ac:dyDescent="0.25">
      <c r="B24" s="54" t="s">
        <v>33</v>
      </c>
      <c r="C24" t="s">
        <v>25</v>
      </c>
      <c r="D24" s="71"/>
      <c r="E24" s="71"/>
      <c r="F24" s="1"/>
      <c r="H24" s="1">
        <f t="shared" si="5"/>
        <v>0</v>
      </c>
      <c r="I24" s="1">
        <f t="shared" si="6"/>
        <v>0</v>
      </c>
      <c r="K24" s="49"/>
      <c r="M24" s="7" t="s">
        <v>68</v>
      </c>
      <c r="N24" s="14"/>
      <c r="O24" s="24" t="e">
        <f>N24/SUM($N$22:$N$25)</f>
        <v>#DIV/0!</v>
      </c>
      <c r="P24" s="10"/>
      <c r="Q24" s="33" t="s">
        <v>60</v>
      </c>
      <c r="R24" s="34">
        <f>SUMPRODUCT(($B$22:$B$25="$")*($D$22:$D$25))</f>
        <v>0</v>
      </c>
      <c r="S24" s="32" t="e">
        <f>R24/SUM(R24:R25)</f>
        <v>#DIV/0!</v>
      </c>
      <c r="T24" s="34">
        <f>SUMPRODUCT(($B$22:$B$25="$")*($E$22:$E$25))</f>
        <v>0</v>
      </c>
      <c r="U24" s="32" t="e">
        <f>T24/SUM(T24:T25)</f>
        <v>#DIV/0!</v>
      </c>
      <c r="V24" s="35">
        <f>T24-R24</f>
        <v>0</v>
      </c>
    </row>
    <row r="25" spans="2:23" x14ac:dyDescent="0.25">
      <c r="B25" s="55" t="s">
        <v>34</v>
      </c>
      <c r="C25" s="13" t="s">
        <v>26</v>
      </c>
      <c r="D25" s="72"/>
      <c r="E25" s="72"/>
      <c r="F25" s="14"/>
      <c r="H25" s="14">
        <f t="shared" si="5"/>
        <v>0</v>
      </c>
      <c r="I25" s="14">
        <f t="shared" si="6"/>
        <v>0</v>
      </c>
      <c r="M25" s="60" t="s">
        <v>69</v>
      </c>
      <c r="N25" s="62">
        <f>F29</f>
        <v>0</v>
      </c>
      <c r="O25" s="61" t="e">
        <f>N25/SUM($N$22:$N$25)</f>
        <v>#DIV/0!</v>
      </c>
      <c r="Q25" s="39" t="s">
        <v>61</v>
      </c>
      <c r="R25" s="40">
        <f>SUMPRODUCT(($B$22:$B$25="U$S")*($D$22:$D$25))</f>
        <v>0</v>
      </c>
      <c r="S25" s="41" t="e">
        <f>R25/SUM(R24:R25)</f>
        <v>#DIV/0!</v>
      </c>
      <c r="T25" s="40">
        <f>SUMPRODUCT(($B$22:$B$25="U$S")*($E$22:$E$25))</f>
        <v>0</v>
      </c>
      <c r="U25" s="41" t="e">
        <f>T25/SUM(T24:T25)</f>
        <v>#DIV/0!</v>
      </c>
      <c r="V25" s="42">
        <f>T25-R25</f>
        <v>0</v>
      </c>
    </row>
    <row r="26" spans="2:23" x14ac:dyDescent="0.25">
      <c r="B26" s="3" t="s">
        <v>27</v>
      </c>
      <c r="C26" s="3"/>
      <c r="D26" s="4">
        <f>SUM(D27:D28)</f>
        <v>0</v>
      </c>
      <c r="E26" s="4">
        <f>SUM(E27:E28)</f>
        <v>0</v>
      </c>
      <c r="F26" s="4">
        <f t="shared" si="3"/>
        <v>0</v>
      </c>
      <c r="H26" s="4">
        <f t="shared" si="5"/>
        <v>0</v>
      </c>
      <c r="I26" s="4">
        <f t="shared" si="6"/>
        <v>0</v>
      </c>
      <c r="Q26" s="33" t="s">
        <v>62</v>
      </c>
      <c r="R26" s="34">
        <f>SUMPRODUCT(($B$27:$B$28="$")*($D$27:$D$28))</f>
        <v>0</v>
      </c>
      <c r="S26" s="32" t="str">
        <f>IFERROR(R26/SUM(R26:R27),"")</f>
        <v/>
      </c>
      <c r="T26" s="34">
        <f>SUMPRODUCT(($B$27:$B$28="$")*($E$27:$E$28))</f>
        <v>0</v>
      </c>
      <c r="U26" s="32" t="str">
        <f>IFERROR(T26/SUM(T26:T27),"")</f>
        <v/>
      </c>
      <c r="V26" s="35">
        <f t="shared" ref="V26:V27" si="7">T26-R26</f>
        <v>0</v>
      </c>
    </row>
    <row r="27" spans="2:23" x14ac:dyDescent="0.25">
      <c r="B27" s="54" t="s">
        <v>33</v>
      </c>
      <c r="C27" t="s">
        <v>35</v>
      </c>
      <c r="D27" s="1"/>
      <c r="E27" s="1"/>
      <c r="F27" s="1"/>
      <c r="H27" s="1">
        <f t="shared" si="5"/>
        <v>0</v>
      </c>
      <c r="I27" s="1">
        <f t="shared" si="6"/>
        <v>0</v>
      </c>
      <c r="K27" s="49"/>
      <c r="P27" s="10"/>
      <c r="Q27" s="33" t="s">
        <v>63</v>
      </c>
      <c r="R27" s="34">
        <f>SUMPRODUCT(($B$27:$B$28="U$S")*($D$27:$D$28))</f>
        <v>0</v>
      </c>
      <c r="S27" s="32" t="str">
        <f>IFERROR(R27/SUM(R26:R27),"")</f>
        <v/>
      </c>
      <c r="T27" s="34">
        <f>SUMPRODUCT(($B$27:$B$28="U$S")*($E$27:$E$28))</f>
        <v>0</v>
      </c>
      <c r="U27" s="32" t="str">
        <f>IFERROR(T27/SUM(T26:T27),"")</f>
        <v/>
      </c>
      <c r="V27" s="35">
        <f t="shared" si="7"/>
        <v>0</v>
      </c>
    </row>
    <row r="28" spans="2:23" x14ac:dyDescent="0.25">
      <c r="B28" s="55" t="s">
        <v>34</v>
      </c>
      <c r="C28" s="13" t="s">
        <v>36</v>
      </c>
      <c r="D28" s="14"/>
      <c r="E28" s="14"/>
      <c r="F28" s="14"/>
      <c r="H28" s="14">
        <f t="shared" si="5"/>
        <v>0</v>
      </c>
      <c r="I28" s="14">
        <f t="shared" si="6"/>
        <v>0</v>
      </c>
      <c r="Q28" s="5" t="s">
        <v>48</v>
      </c>
      <c r="R28" s="26">
        <f>R16-R22</f>
        <v>0</v>
      </c>
      <c r="S28" s="27" t="e">
        <f>R28/SUM(R28:R29)</f>
        <v>#DIV/0!</v>
      </c>
      <c r="T28" s="26">
        <f>T16-T22</f>
        <v>0</v>
      </c>
      <c r="U28" s="27" t="e">
        <f>T28/SUM(T28:T29)</f>
        <v>#DIV/0!</v>
      </c>
      <c r="V28" s="20">
        <f>T28-R28</f>
        <v>0</v>
      </c>
    </row>
    <row r="29" spans="2:23" x14ac:dyDescent="0.25">
      <c r="B29" s="3" t="s">
        <v>28</v>
      </c>
      <c r="C29" s="3"/>
      <c r="D29" s="4">
        <f>SUM(D4,D15)-SUM(D21,D26)</f>
        <v>0</v>
      </c>
      <c r="E29" s="4">
        <f>SUM(E4,E15)-SUM(E21,E26)</f>
        <v>0</v>
      </c>
      <c r="F29" s="4">
        <f t="shared" si="3"/>
        <v>0</v>
      </c>
      <c r="H29" s="4">
        <f t="shared" si="5"/>
        <v>0</v>
      </c>
      <c r="I29" s="4">
        <f t="shared" si="6"/>
        <v>0</v>
      </c>
      <c r="Q29" s="7" t="s">
        <v>49</v>
      </c>
      <c r="R29" s="28">
        <f>R17-R23</f>
        <v>0</v>
      </c>
      <c r="S29" s="29" t="e">
        <f>R29/SUM(R28:R29)</f>
        <v>#DIV/0!</v>
      </c>
      <c r="T29" s="28">
        <f>T17-T23</f>
        <v>0</v>
      </c>
      <c r="U29" s="29" t="e">
        <f>T29/SUM(T28:T29)</f>
        <v>#DIV/0!</v>
      </c>
      <c r="V29" s="21">
        <f>T29-R29</f>
        <v>0</v>
      </c>
    </row>
    <row r="31" spans="2:23" x14ac:dyDescent="0.25">
      <c r="B31" s="56" t="s">
        <v>28</v>
      </c>
      <c r="C31" s="57"/>
      <c r="D31" s="58">
        <f>D29*D32/1000</f>
        <v>0</v>
      </c>
      <c r="E31" s="58">
        <f>E29*E32/1000</f>
        <v>0</v>
      </c>
      <c r="F31" s="58">
        <f t="shared" si="3"/>
        <v>0</v>
      </c>
      <c r="G31" s="57"/>
      <c r="H31" s="58" t="s">
        <v>64</v>
      </c>
      <c r="I31" s="59"/>
    </row>
    <row r="32" spans="2:23" x14ac:dyDescent="0.25">
      <c r="D32">
        <v>28.7</v>
      </c>
      <c r="E32">
        <v>43.8</v>
      </c>
      <c r="Q32" s="9"/>
      <c r="R32" s="9"/>
      <c r="S32" s="9"/>
      <c r="T32" s="9"/>
      <c r="U32" s="9"/>
    </row>
    <row r="33" spans="17:21" x14ac:dyDescent="0.25">
      <c r="Q33" s="9"/>
      <c r="R33" s="9"/>
      <c r="S33" s="9"/>
      <c r="T33" s="9"/>
      <c r="U33" s="9"/>
    </row>
    <row r="34" spans="17:21" x14ac:dyDescent="0.25">
      <c r="Q34" s="9"/>
      <c r="R34" s="9"/>
      <c r="S34" s="9"/>
      <c r="T34" s="9"/>
      <c r="U34" s="9"/>
    </row>
    <row r="35" spans="17:21" x14ac:dyDescent="0.25">
      <c r="S35" s="9"/>
      <c r="T35" s="9"/>
      <c r="U35" s="9"/>
    </row>
    <row r="36" spans="17:21" x14ac:dyDescent="0.25">
      <c r="S36" s="9"/>
      <c r="T36" s="9"/>
      <c r="U36" s="9"/>
    </row>
    <row r="37" spans="17:21" x14ac:dyDescent="0.25">
      <c r="S37" s="9"/>
      <c r="T37" s="9"/>
      <c r="U37" s="9"/>
    </row>
  </sheetData>
  <mergeCells count="24">
    <mergeCell ref="R3:S3"/>
    <mergeCell ref="T3:U3"/>
    <mergeCell ref="R4:S4"/>
    <mergeCell ref="T4:U4"/>
    <mergeCell ref="R5:S5"/>
    <mergeCell ref="T5:U5"/>
    <mergeCell ref="R6:S6"/>
    <mergeCell ref="T6:U6"/>
    <mergeCell ref="R7:S7"/>
    <mergeCell ref="T7:U7"/>
    <mergeCell ref="R8:S8"/>
    <mergeCell ref="T8:U8"/>
    <mergeCell ref="R9:S9"/>
    <mergeCell ref="T9:U9"/>
    <mergeCell ref="R10:S10"/>
    <mergeCell ref="T10:U10"/>
    <mergeCell ref="R11:S11"/>
    <mergeCell ref="T11:U11"/>
    <mergeCell ref="R15:S15"/>
    <mergeCell ref="T15:U15"/>
    <mergeCell ref="R12:S12"/>
    <mergeCell ref="T12:U12"/>
    <mergeCell ref="R13:S13"/>
    <mergeCell ref="T13:U13"/>
  </mergeCells>
  <conditionalFormatting sqref="B5:B14 B16:B20 B22:B25 B27:B28">
    <cfRule type="cellIs" dxfId="1" priority="1" operator="equal">
      <formula>"$"</formula>
    </cfRule>
    <cfRule type="cellIs" dxfId="0" priority="2" operator="equal">
      <formula>"U$S"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vt:lpstr>
      <vt:lpstr>U$S</vt:lpstr>
      <vt:lpstr>$ Constantes</vt:lpstr>
      <vt:lpstr>4</vt:lpstr>
      <vt:lpstr>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Galdeano</dc:creator>
  <cp:lastModifiedBy>HP</cp:lastModifiedBy>
  <dcterms:created xsi:type="dcterms:W3CDTF">2019-09-12T15:18:33Z</dcterms:created>
  <dcterms:modified xsi:type="dcterms:W3CDTF">2020-12-17T13:51:09Z</dcterms:modified>
</cp:coreProperties>
</file>